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8" windowWidth="25043" windowHeight="14978" activeTab="4"/>
  </bookViews>
  <sheets>
    <sheet name="Mortgage" sheetId="1" r:id="rId1"/>
    <sheet name="Credit Card" sheetId="2" r:id="rId2"/>
    <sheet name="APR" sheetId="3" r:id="rId3"/>
    <sheet name="IncomeTax" sheetId="4" r:id="rId4"/>
    <sheet name="HowMuchTaxYou'llPay" sheetId="5" r:id="rId5"/>
  </sheets>
  <definedNames/>
  <calcPr fullCalcOnLoad="1"/>
</workbook>
</file>

<file path=xl/sharedStrings.xml><?xml version="1.0" encoding="utf-8"?>
<sst xmlns="http://schemas.openxmlformats.org/spreadsheetml/2006/main" count="90" uniqueCount="67">
  <si>
    <t>Credit card interest rate</t>
  </si>
  <si>
    <t>Amount</t>
  </si>
  <si>
    <t>Month</t>
  </si>
  <si>
    <t>Balance</t>
  </si>
  <si>
    <t>Interest</t>
  </si>
  <si>
    <t>Prev Balance</t>
  </si>
  <si>
    <t>Payments</t>
  </si>
  <si>
    <t>Payment per month</t>
  </si>
  <si>
    <t>Outstanding</t>
  </si>
  <si>
    <t>Total Months</t>
  </si>
  <si>
    <t>As % of Amount</t>
  </si>
  <si>
    <t>Total Interest Paid</t>
  </si>
  <si>
    <t>Interest free period</t>
  </si>
  <si>
    <t>per year</t>
  </si>
  <si>
    <t>per month</t>
  </si>
  <si>
    <t>Mortgage interest rate</t>
  </si>
  <si>
    <t>Interest rate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</si>
  <si>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</si>
  <si>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</si>
  <si>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</si>
  <si>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</si>
  <si>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</si>
  <si>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</si>
  <si>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</si>
  <si>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</si>
  <si>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</si>
  <si>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</si>
  <si>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</si>
  <si>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</si>
  <si>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APR</t>
  </si>
  <si>
    <t xml:space="preserve">Top Rate </t>
  </si>
  <si>
    <t>Tax</t>
  </si>
  <si>
    <t>http://www.hmrc.gov.uk/rates/it.htm</t>
  </si>
  <si>
    <t>= average of all months</t>
  </si>
  <si>
    <t>Tax Year (April-April)</t>
  </si>
  <si>
    <t>10/11</t>
  </si>
  <si>
    <t>11/12</t>
  </si>
  <si>
    <t>12/13</t>
  </si>
  <si>
    <t>Gross Pay</t>
  </si>
  <si>
    <t>Pension</t>
  </si>
  <si>
    <t>Annually</t>
  </si>
  <si>
    <t>Monthly</t>
  </si>
  <si>
    <t>Taxable</t>
  </si>
  <si>
    <t>13/14</t>
  </si>
  <si>
    <t>Basic Rate Limit</t>
  </si>
  <si>
    <t>Higher Rate Limit</t>
  </si>
  <si>
    <t>Goto Income Tax Calculator</t>
  </si>
  <si>
    <t>Goto APR Calculator</t>
  </si>
  <si>
    <t>Goto Credit Card Calculator</t>
  </si>
  <si>
    <t>Goto Mortgage calculator</t>
  </si>
  <si>
    <t>Months remaining</t>
  </si>
  <si>
    <t>Multiple value of any overpayment at this stage</t>
  </si>
  <si>
    <t>Net Pay (but before NI, pension…. deductions)</t>
  </si>
  <si>
    <t>14/15</t>
  </si>
  <si>
    <t>Total Tax</t>
  </si>
  <si>
    <t>Unhide columns F-U for previous years.</t>
  </si>
  <si>
    <t>Personal Allowance</t>
  </si>
  <si>
    <t>https://www.moneysavingexpert.com/banking/tax-rates/</t>
  </si>
  <si>
    <t>Gross Taxable</t>
  </si>
  <si>
    <t>(after pensions contribs etc.)</t>
  </si>
  <si>
    <t>Tax @ 20%</t>
  </si>
  <si>
    <t>Tax @ 40%</t>
  </si>
  <si>
    <t>Tax @ 45%</t>
  </si>
  <si>
    <t>PA Reduction</t>
  </si>
  <si>
    <t>(i.e. another 20%)</t>
  </si>
  <si>
    <t>(i.e. another 5%)</t>
  </si>
  <si>
    <t>TOTAL INCOME TAX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</si>
</sst>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#,##0_ ;\-#,##0\ "/>
    <numFmt numFmtId="168" formatCode="0.000000"/>
    <numFmt numFmtId="169" formatCode="0.00000"/>
    <numFmt numFmtId="170" formatCode="0.0000"/>
    <numFmt numFmtId="171" formatCode="0.000"/>
    <numFmt numFmtId="172" formatCode="_-&quot;£&quot;* #,##0.0_-;\-&quot;£&quot;* #,##0.0_-;_-&quot;£&quot;* &quot;-&quot;??_-;_-@_-"/>
    <numFmt numFmtId="173" formatCode="_-&quot;£&quot;* #,##0_-;\-&quot;£&quot;* #,##0_-;_-&quot;£&quot;* &quot;-&quot;??_-;_-@_-"/>
    <numFmt numFmtId="174" formatCode="_-&quot;£&quot;* #,##0.0_-;\-&quot;£&quot;* #,##0.0_-;_-&quot;£&quot;* &quot;-&quot;?_-;_-@_-"/>
    <numFmt numFmtId="175" formatCode="_(&quot;£&quot;* #,##0_);_(&quot;£&quot;* \(#,##0\);_(&quot;£&quot;* &quot;-&quot;_);_(@_)"/>
    <numFmt numFmtId="176" formatCode="_(\£* #,##0_);_(\£* \(#,##0\);_(\£* &quot;-&quot;_);_(@_)"/>
  </numFmts>
  <fonts count="51"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23"/>
      <name val="Arial"/>
      <family val="2"/>
    </font>
    <font>
      <sz val="9"/>
      <name val="Arial"/>
      <family val="0"/>
    </font>
    <font>
      <u val="single"/>
      <sz val="8"/>
      <color indexed="12"/>
      <name val="Arial"/>
      <family val="0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0"/>
    </font>
    <font>
      <u val="single"/>
      <sz val="10"/>
      <color theme="0" tint="-0.4999699890613556"/>
      <name val="Arial"/>
      <family val="0"/>
    </font>
    <font>
      <sz val="10"/>
      <color theme="0" tint="-0.24997000396251678"/>
      <name val="Arial"/>
      <family val="0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3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164" fontId="1" fillId="0" borderId="0" xfId="0" applyNumberFormat="1" applyFont="1" applyAlignment="1">
      <alignment shrinkToFit="1"/>
    </xf>
    <xf numFmtId="0" fontId="0" fillId="0" borderId="0" xfId="0" applyAlignment="1">
      <alignment horizontal="center" shrinkToFit="1"/>
    </xf>
    <xf numFmtId="10" fontId="1" fillId="0" borderId="0" xfId="59" applyNumberFormat="1" applyFont="1" applyAlignment="1">
      <alignment shrinkToFit="1"/>
    </xf>
    <xf numFmtId="44" fontId="0" fillId="0" borderId="0" xfId="44" applyFont="1" applyFill="1" applyAlignment="1">
      <alignment shrinkToFit="1"/>
    </xf>
    <xf numFmtId="0" fontId="0" fillId="0" borderId="0" xfId="0" applyAlignment="1">
      <alignment horizontal="right"/>
    </xf>
    <xf numFmtId="44" fontId="0" fillId="33" borderId="0" xfId="0" applyNumberFormat="1" applyFill="1" applyBorder="1" applyAlignment="1">
      <alignment shrinkToFit="1"/>
    </xf>
    <xf numFmtId="10" fontId="0" fillId="33" borderId="10" xfId="59" applyNumberFormat="1" applyFont="1" applyFill="1" applyBorder="1" applyAlignment="1">
      <alignment shrinkToFit="1"/>
    </xf>
    <xf numFmtId="44" fontId="0" fillId="33" borderId="11" xfId="0" applyNumberFormat="1" applyFill="1" applyBorder="1" applyAlignment="1">
      <alignment shrinkToFit="1"/>
    </xf>
    <xf numFmtId="164" fontId="0" fillId="34" borderId="12" xfId="59" applyNumberFormat="1" applyFont="1" applyFill="1" applyBorder="1" applyAlignment="1">
      <alignment shrinkToFit="1"/>
    </xf>
    <xf numFmtId="44" fontId="0" fillId="34" borderId="12" xfId="44" applyFont="1" applyFill="1" applyBorder="1" applyAlignment="1">
      <alignment shrinkToFit="1"/>
    </xf>
    <xf numFmtId="0" fontId="0" fillId="35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6" xfId="0" applyFill="1" applyBorder="1" applyAlignment="1">
      <alignment horizontal="center" shrinkToFit="1"/>
    </xf>
    <xf numFmtId="0" fontId="0" fillId="36" borderId="0" xfId="0" applyFill="1" applyBorder="1" applyAlignment="1">
      <alignment shrinkToFit="1"/>
    </xf>
    <xf numFmtId="0" fontId="0" fillId="37" borderId="0" xfId="0" applyFill="1" applyBorder="1" applyAlignment="1">
      <alignment shrinkToFit="1"/>
    </xf>
    <xf numFmtId="44" fontId="0" fillId="34" borderId="17" xfId="0" applyNumberFormat="1" applyFill="1" applyBorder="1" applyAlignment="1">
      <alignment shrinkToFit="1"/>
    </xf>
    <xf numFmtId="44" fontId="0" fillId="36" borderId="0" xfId="0" applyNumberFormat="1" applyFill="1" applyBorder="1" applyAlignment="1">
      <alignment shrinkToFit="1"/>
    </xf>
    <xf numFmtId="44" fontId="0" fillId="37" borderId="0" xfId="0" applyNumberFormat="1" applyFill="1" applyBorder="1" applyAlignment="1">
      <alignment shrinkToFit="1"/>
    </xf>
    <xf numFmtId="0" fontId="0" fillId="35" borderId="18" xfId="0" applyFill="1" applyBorder="1" applyAlignment="1">
      <alignment horizontal="center" shrinkToFit="1"/>
    </xf>
    <xf numFmtId="44" fontId="0" fillId="36" borderId="19" xfId="0" applyNumberFormat="1" applyFill="1" applyBorder="1" applyAlignment="1">
      <alignment shrinkToFit="1"/>
    </xf>
    <xf numFmtId="44" fontId="0" fillId="37" borderId="19" xfId="0" applyNumberFormat="1" applyFill="1" applyBorder="1" applyAlignment="1">
      <alignment shrinkToFit="1"/>
    </xf>
    <xf numFmtId="44" fontId="0" fillId="33" borderId="19" xfId="0" applyNumberFormat="1" applyFill="1" applyBorder="1" applyAlignment="1">
      <alignment shrinkToFit="1"/>
    </xf>
    <xf numFmtId="44" fontId="0" fillId="34" borderId="20" xfId="0" applyNumberFormat="1" applyFill="1" applyBorder="1" applyAlignment="1">
      <alignment shrinkToFit="1"/>
    </xf>
    <xf numFmtId="0" fontId="3" fillId="0" borderId="0" xfId="0" applyFont="1" applyAlignment="1">
      <alignment shrinkToFit="1"/>
    </xf>
    <xf numFmtId="0" fontId="0" fillId="0" borderId="12" xfId="0" applyBorder="1" applyAlignment="1">
      <alignment horizontal="center" shrinkToFit="1"/>
    </xf>
    <xf numFmtId="164" fontId="0" fillId="34" borderId="12" xfId="59" applyNumberFormat="1" applyFill="1" applyBorder="1" applyAlignment="1">
      <alignment shrinkToFit="1"/>
    </xf>
    <xf numFmtId="44" fontId="0" fillId="34" borderId="12" xfId="44" applyFill="1" applyBorder="1" applyAlignment="1">
      <alignment shrinkToFit="1"/>
    </xf>
    <xf numFmtId="44" fontId="0" fillId="0" borderId="0" xfId="44" applyFill="1" applyAlignment="1">
      <alignment shrinkToFit="1"/>
    </xf>
    <xf numFmtId="10" fontId="0" fillId="33" borderId="10" xfId="59" applyNumberFormat="1" applyFill="1" applyBorder="1" applyAlignment="1">
      <alignment shrinkToFit="1"/>
    </xf>
    <xf numFmtId="165" fontId="1" fillId="0" borderId="0" xfId="59" applyNumberFormat="1" applyFont="1" applyAlignment="1">
      <alignment shrinkToFit="1"/>
    </xf>
    <xf numFmtId="0" fontId="4" fillId="0" borderId="0" xfId="0" applyFont="1" applyAlignment="1">
      <alignment shrinkToFit="1"/>
    </xf>
    <xf numFmtId="0" fontId="0" fillId="35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0" xfId="0" applyAlignment="1">
      <alignment horizontal="right" shrinkToFit="1"/>
    </xf>
    <xf numFmtId="0" fontId="0" fillId="34" borderId="12" xfId="0" applyFill="1" applyBorder="1" applyAlignment="1">
      <alignment shrinkToFit="1"/>
    </xf>
    <xf numFmtId="0" fontId="1" fillId="0" borderId="0" xfId="0" applyFont="1" applyAlignment="1">
      <alignment shrinkToFit="1"/>
    </xf>
    <xf numFmtId="9" fontId="0" fillId="0" borderId="0" xfId="59" applyFont="1" applyAlignment="1">
      <alignment/>
    </xf>
    <xf numFmtId="0" fontId="0" fillId="35" borderId="0" xfId="0" applyFill="1" applyAlignment="1">
      <alignment/>
    </xf>
    <xf numFmtId="9" fontId="0" fillId="35" borderId="0" xfId="59" applyFont="1" applyFill="1" applyAlignment="1">
      <alignment/>
    </xf>
    <xf numFmtId="44" fontId="0" fillId="35" borderId="0" xfId="44" applyFont="1" applyFill="1" applyAlignment="1">
      <alignment horizontal="center"/>
    </xf>
    <xf numFmtId="0" fontId="6" fillId="0" borderId="0" xfId="0" applyFont="1" applyAlignment="1" quotePrefix="1">
      <alignment/>
    </xf>
    <xf numFmtId="0" fontId="0" fillId="35" borderId="0" xfId="0" applyFont="1" applyFill="1" applyAlignment="1">
      <alignment/>
    </xf>
    <xf numFmtId="44" fontId="7" fillId="35" borderId="0" xfId="44" applyFont="1" applyFill="1" applyAlignment="1">
      <alignment horizontal="center"/>
    </xf>
    <xf numFmtId="9" fontId="47" fillId="38" borderId="0" xfId="59" applyFont="1" applyFill="1" applyBorder="1" applyAlignment="1">
      <alignment horizontal="center"/>
    </xf>
    <xf numFmtId="44" fontId="47" fillId="35" borderId="0" xfId="44" applyFont="1" applyFill="1" applyAlignment="1">
      <alignment horizontal="center"/>
    </xf>
    <xf numFmtId="9" fontId="5" fillId="35" borderId="0" xfId="53" applyNumberFormat="1" applyFill="1" applyAlignment="1" applyProtection="1">
      <alignment/>
      <protection/>
    </xf>
    <xf numFmtId="16" fontId="47" fillId="35" borderId="0" xfId="44" applyNumberFormat="1" applyFont="1" applyFill="1" applyAlignment="1" quotePrefix="1">
      <alignment horizontal="center"/>
    </xf>
    <xf numFmtId="44" fontId="47" fillId="38" borderId="0" xfId="44" applyFont="1" applyFill="1" applyBorder="1" applyAlignment="1">
      <alignment horizontal="center"/>
    </xf>
    <xf numFmtId="44" fontId="47" fillId="35" borderId="0" xfId="44" applyFont="1" applyFill="1" applyAlignment="1" quotePrefix="1">
      <alignment horizontal="center"/>
    </xf>
    <xf numFmtId="9" fontId="48" fillId="35" borderId="0" xfId="53" applyNumberFormat="1" applyFont="1" applyFill="1" applyAlignment="1" applyProtection="1">
      <alignment/>
      <protection/>
    </xf>
    <xf numFmtId="44" fontId="47" fillId="35" borderId="0" xfId="44" applyFont="1" applyFill="1" applyAlignment="1">
      <alignment/>
    </xf>
    <xf numFmtId="44" fontId="47" fillId="35" borderId="0" xfId="0" applyNumberFormat="1" applyFont="1" applyFill="1" applyAlignment="1">
      <alignment horizontal="center"/>
    </xf>
    <xf numFmtId="0" fontId="47" fillId="35" borderId="0" xfId="0" applyFont="1" applyFill="1" applyAlignment="1">
      <alignment horizontal="center"/>
    </xf>
    <xf numFmtId="16" fontId="0" fillId="35" borderId="24" xfId="44" applyNumberFormat="1" applyFont="1" applyFill="1" applyBorder="1" applyAlignment="1" quotePrefix="1">
      <alignment horizontal="center"/>
    </xf>
    <xf numFmtId="16" fontId="47" fillId="35" borderId="25" xfId="44" applyNumberFormat="1" applyFont="1" applyFill="1" applyBorder="1" applyAlignment="1" quotePrefix="1">
      <alignment horizontal="center"/>
    </xf>
    <xf numFmtId="44" fontId="0" fillId="35" borderId="26" xfId="44" applyFont="1" applyFill="1" applyBorder="1" applyAlignment="1">
      <alignment horizontal="center"/>
    </xf>
    <xf numFmtId="44" fontId="47" fillId="35" borderId="27" xfId="44" applyFont="1" applyFill="1" applyBorder="1" applyAlignment="1">
      <alignment horizontal="center"/>
    </xf>
    <xf numFmtId="44" fontId="0" fillId="38" borderId="26" xfId="44" applyFont="1" applyFill="1" applyBorder="1" applyAlignment="1">
      <alignment horizontal="center"/>
    </xf>
    <xf numFmtId="44" fontId="47" fillId="38" borderId="27" xfId="44" applyFont="1" applyFill="1" applyBorder="1" applyAlignment="1">
      <alignment horizontal="center"/>
    </xf>
    <xf numFmtId="44" fontId="0" fillId="35" borderId="26" xfId="0" applyNumberFormat="1" applyFill="1" applyBorder="1" applyAlignment="1">
      <alignment horizontal="center"/>
    </xf>
    <xf numFmtId="44" fontId="47" fillId="35" borderId="27" xfId="0" applyNumberFormat="1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47" fillId="35" borderId="27" xfId="0" applyFont="1" applyFill="1" applyBorder="1" applyAlignment="1">
      <alignment horizontal="center"/>
    </xf>
    <xf numFmtId="44" fontId="47" fillId="35" borderId="28" xfId="44" applyFont="1" applyFill="1" applyBorder="1" applyAlignment="1">
      <alignment horizontal="center"/>
    </xf>
    <xf numFmtId="44" fontId="0" fillId="35" borderId="24" xfId="44" applyFont="1" applyFill="1" applyBorder="1" applyAlignment="1" quotePrefix="1">
      <alignment horizontal="center"/>
    </xf>
    <xf numFmtId="44" fontId="47" fillId="35" borderId="25" xfId="44" applyFont="1" applyFill="1" applyBorder="1" applyAlignment="1" quotePrefix="1">
      <alignment horizontal="center"/>
    </xf>
    <xf numFmtId="9" fontId="5" fillId="35" borderId="26" xfId="53" applyNumberFormat="1" applyFill="1" applyBorder="1" applyAlignment="1" applyProtection="1">
      <alignment/>
      <protection/>
    </xf>
    <xf numFmtId="9" fontId="48" fillId="35" borderId="27" xfId="53" applyNumberFormat="1" applyFont="1" applyFill="1" applyBorder="1" applyAlignment="1" applyProtection="1">
      <alignment/>
      <protection/>
    </xf>
    <xf numFmtId="44" fontId="47" fillId="35" borderId="25" xfId="44" applyFont="1" applyFill="1" applyBorder="1" applyAlignment="1">
      <alignment/>
    </xf>
    <xf numFmtId="44" fontId="7" fillId="35" borderId="26" xfId="44" applyFont="1" applyFill="1" applyBorder="1" applyAlignment="1">
      <alignment horizontal="center"/>
    </xf>
    <xf numFmtId="44" fontId="47" fillId="35" borderId="27" xfId="44" applyFont="1" applyFill="1" applyBorder="1" applyAlignment="1">
      <alignment/>
    </xf>
    <xf numFmtId="0" fontId="0" fillId="35" borderId="24" xfId="0" applyFill="1" applyBorder="1" applyAlignment="1">
      <alignment/>
    </xf>
    <xf numFmtId="44" fontId="0" fillId="35" borderId="29" xfId="44" applyFont="1" applyFill="1" applyBorder="1" applyAlignment="1">
      <alignment horizontal="center"/>
    </xf>
    <xf numFmtId="9" fontId="0" fillId="35" borderId="29" xfId="59" applyFont="1" applyFill="1" applyBorder="1" applyAlignment="1">
      <alignment/>
    </xf>
    <xf numFmtId="44" fontId="47" fillId="35" borderId="25" xfId="44" applyFont="1" applyFill="1" applyBorder="1" applyAlignment="1">
      <alignment horizontal="center"/>
    </xf>
    <xf numFmtId="0" fontId="0" fillId="35" borderId="26" xfId="0" applyFill="1" applyBorder="1" applyAlignment="1">
      <alignment/>
    </xf>
    <xf numFmtId="9" fontId="0" fillId="35" borderId="0" xfId="59" applyFont="1" applyFill="1" applyBorder="1" applyAlignment="1">
      <alignment/>
    </xf>
    <xf numFmtId="0" fontId="0" fillId="35" borderId="30" xfId="0" applyFill="1" applyBorder="1" applyAlignment="1">
      <alignment/>
    </xf>
    <xf numFmtId="44" fontId="0" fillId="35" borderId="31" xfId="44" applyFont="1" applyFill="1" applyBorder="1" applyAlignment="1">
      <alignment horizontal="center"/>
    </xf>
    <xf numFmtId="9" fontId="0" fillId="35" borderId="31" xfId="59" applyFont="1" applyFill="1" applyBorder="1" applyAlignment="1">
      <alignment/>
    </xf>
    <xf numFmtId="9" fontId="0" fillId="35" borderId="0" xfId="59" applyFont="1" applyFill="1" applyAlignment="1">
      <alignment horizontal="right"/>
    </xf>
    <xf numFmtId="0" fontId="2" fillId="0" borderId="0" xfId="0" applyFont="1" applyAlignment="1">
      <alignment vertical="top"/>
    </xf>
    <xf numFmtId="0" fontId="8" fillId="0" borderId="0" xfId="53" applyFont="1" applyAlignment="1" applyProtection="1">
      <alignment vertical="top"/>
      <protection/>
    </xf>
    <xf numFmtId="0" fontId="8" fillId="35" borderId="0" xfId="53" applyFont="1" applyFill="1" applyAlignment="1" applyProtection="1">
      <alignment vertical="top"/>
      <protection/>
    </xf>
    <xf numFmtId="44" fontId="0" fillId="35" borderId="32" xfId="44" applyFont="1" applyFill="1" applyBorder="1" applyAlignment="1">
      <alignment horizontal="center"/>
    </xf>
    <xf numFmtId="44" fontId="47" fillId="35" borderId="33" xfId="44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8" fillId="0" borderId="0" xfId="53" applyFont="1" applyFill="1" applyAlignment="1" applyProtection="1">
      <alignment vertical="top"/>
      <protection/>
    </xf>
    <xf numFmtId="0" fontId="0" fillId="0" borderId="0" xfId="0" applyAlignment="1">
      <alignment horizontal="left" shrinkToFit="1"/>
    </xf>
    <xf numFmtId="0" fontId="49" fillId="0" borderId="0" xfId="0" applyFont="1" applyAlignment="1">
      <alignment horizontal="center" shrinkToFi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 shrinkToFit="1"/>
    </xf>
    <xf numFmtId="2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shrinkToFit="1"/>
    </xf>
    <xf numFmtId="44" fontId="0" fillId="39" borderId="0" xfId="44" applyFont="1" applyFill="1" applyBorder="1" applyAlignment="1">
      <alignment horizontal="center"/>
    </xf>
    <xf numFmtId="44" fontId="50" fillId="35" borderId="30" xfId="44" applyFont="1" applyFill="1" applyBorder="1" applyAlignment="1">
      <alignment horizontal="center"/>
    </xf>
    <xf numFmtId="44" fontId="50" fillId="35" borderId="28" xfId="44" applyFont="1" applyFill="1" applyBorder="1" applyAlignment="1">
      <alignment horizontal="center"/>
    </xf>
    <xf numFmtId="44" fontId="50" fillId="35" borderId="26" xfId="44" applyFont="1" applyFill="1" applyBorder="1" applyAlignment="1">
      <alignment horizontal="center"/>
    </xf>
    <xf numFmtId="44" fontId="50" fillId="35" borderId="27" xfId="44" applyFont="1" applyFill="1" applyBorder="1" applyAlignment="1">
      <alignment horizontal="center"/>
    </xf>
    <xf numFmtId="44" fontId="50" fillId="35" borderId="0" xfId="44" applyFont="1" applyFill="1" applyAlignment="1">
      <alignment horizontal="center"/>
    </xf>
    <xf numFmtId="0" fontId="50" fillId="35" borderId="0" xfId="0" applyFont="1" applyFill="1" applyAlignment="1">
      <alignment/>
    </xf>
    <xf numFmtId="0" fontId="5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13" fontId="0" fillId="35" borderId="24" xfId="44" applyNumberFormat="1" applyFont="1" applyFill="1" applyBorder="1" applyAlignment="1" quotePrefix="1">
      <alignment horizontal="center"/>
    </xf>
    <xf numFmtId="0" fontId="0" fillId="35" borderId="29" xfId="0" applyFill="1" applyBorder="1" applyAlignment="1">
      <alignment/>
    </xf>
    <xf numFmtId="0" fontId="0" fillId="35" borderId="0" xfId="0" applyFill="1" applyBorder="1" applyAlignment="1">
      <alignment/>
    </xf>
    <xf numFmtId="173" fontId="0" fillId="35" borderId="0" xfId="44" applyNumberFormat="1" applyFont="1" applyFill="1" applyAlignment="1">
      <alignment/>
    </xf>
    <xf numFmtId="173" fontId="0" fillId="38" borderId="26" xfId="44" applyNumberFormat="1" applyFont="1" applyFill="1" applyBorder="1" applyAlignment="1">
      <alignment horizontal="center"/>
    </xf>
    <xf numFmtId="173" fontId="47" fillId="35" borderId="27" xfId="44" applyNumberFormat="1" applyFont="1" applyFill="1" applyBorder="1" applyAlignment="1">
      <alignment/>
    </xf>
    <xf numFmtId="173" fontId="0" fillId="35" borderId="0" xfId="0" applyNumberFormat="1" applyFill="1" applyAlignment="1">
      <alignment/>
    </xf>
    <xf numFmtId="173" fontId="7" fillId="35" borderId="26" xfId="44" applyNumberFormat="1" applyFont="1" applyFill="1" applyBorder="1" applyAlignment="1">
      <alignment horizontal="center"/>
    </xf>
    <xf numFmtId="173" fontId="5" fillId="35" borderId="26" xfId="53" applyNumberFormat="1" applyFill="1" applyBorder="1" applyAlignment="1" applyProtection="1">
      <alignment/>
      <protection/>
    </xf>
    <xf numFmtId="173" fontId="48" fillId="35" borderId="27" xfId="53" applyNumberFormat="1" applyFont="1" applyFill="1" applyBorder="1" applyAlignment="1" applyProtection="1">
      <alignment/>
      <protection/>
    </xf>
    <xf numFmtId="173" fontId="0" fillId="35" borderId="26" xfId="0" applyNumberFormat="1" applyFill="1" applyBorder="1" applyAlignment="1">
      <alignment horizontal="center"/>
    </xf>
    <xf numFmtId="173" fontId="47" fillId="35" borderId="27" xfId="0" applyNumberFormat="1" applyFont="1" applyFill="1" applyBorder="1" applyAlignment="1">
      <alignment horizontal="center"/>
    </xf>
    <xf numFmtId="173" fontId="47" fillId="35" borderId="27" xfId="44" applyNumberFormat="1" applyFont="1" applyFill="1" applyBorder="1" applyAlignment="1">
      <alignment horizontal="center"/>
    </xf>
    <xf numFmtId="173" fontId="0" fillId="35" borderId="26" xfId="44" applyNumberFormat="1" applyFont="1" applyFill="1" applyBorder="1" applyAlignment="1">
      <alignment horizontal="center"/>
    </xf>
    <xf numFmtId="173" fontId="50" fillId="35" borderId="26" xfId="44" applyNumberFormat="1" applyFont="1" applyFill="1" applyBorder="1" applyAlignment="1">
      <alignment horizontal="center"/>
    </xf>
    <xf numFmtId="173" fontId="50" fillId="35" borderId="27" xfId="44" applyNumberFormat="1" applyFont="1" applyFill="1" applyBorder="1" applyAlignment="1">
      <alignment horizontal="center"/>
    </xf>
    <xf numFmtId="173" fontId="50" fillId="35" borderId="0" xfId="0" applyNumberFormat="1" applyFont="1" applyFill="1" applyAlignment="1">
      <alignment/>
    </xf>
    <xf numFmtId="173" fontId="50" fillId="35" borderId="0" xfId="0" applyNumberFormat="1" applyFont="1" applyFill="1" applyBorder="1" applyAlignment="1">
      <alignment/>
    </xf>
    <xf numFmtId="173" fontId="50" fillId="35" borderId="30" xfId="44" applyNumberFormat="1" applyFont="1" applyFill="1" applyBorder="1" applyAlignment="1">
      <alignment horizontal="center"/>
    </xf>
    <xf numFmtId="173" fontId="50" fillId="35" borderId="28" xfId="44" applyNumberFormat="1" applyFont="1" applyFill="1" applyBorder="1" applyAlignment="1">
      <alignment horizontal="center"/>
    </xf>
    <xf numFmtId="173" fontId="7" fillId="35" borderId="0" xfId="44" applyNumberFormat="1" applyFont="1" applyFill="1" applyAlignment="1">
      <alignment horizontal="center"/>
    </xf>
    <xf numFmtId="173" fontId="47" fillId="35" borderId="0" xfId="44" applyNumberFormat="1" applyFont="1" applyFill="1" applyAlignment="1">
      <alignment/>
    </xf>
    <xf numFmtId="173" fontId="0" fillId="35" borderId="32" xfId="44" applyNumberFormat="1" applyFont="1" applyFill="1" applyBorder="1" applyAlignment="1">
      <alignment horizontal="center"/>
    </xf>
    <xf numFmtId="173" fontId="47" fillId="35" borderId="33" xfId="44" applyNumberFormat="1" applyFont="1" applyFill="1" applyBorder="1" applyAlignment="1">
      <alignment horizontal="center"/>
    </xf>
    <xf numFmtId="0" fontId="5" fillId="35" borderId="0" xfId="53" applyFill="1" applyAlignment="1" applyProtection="1">
      <alignment/>
      <protection/>
    </xf>
    <xf numFmtId="44" fontId="0" fillId="0" borderId="0" xfId="44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3" fontId="0" fillId="0" borderId="0" xfId="44" applyNumberFormat="1" applyFont="1" applyFill="1" applyAlignment="1">
      <alignment horizontal="center" vertical="center"/>
    </xf>
    <xf numFmtId="44" fontId="2" fillId="0" borderId="0" xfId="44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0" fillId="40" borderId="0" xfId="44" applyNumberFormat="1" applyFont="1" applyFill="1" applyAlignment="1">
      <alignment horizontal="center" vertical="center"/>
    </xf>
    <xf numFmtId="173" fontId="0" fillId="10" borderId="0" xfId="44" applyNumberFormat="1" applyFont="1" applyFill="1" applyAlignment="1">
      <alignment horizontal="center" vertical="center"/>
    </xf>
    <xf numFmtId="9" fontId="0" fillId="40" borderId="0" xfId="59" applyFont="1" applyFill="1" applyAlignment="1">
      <alignment horizontal="center" vertical="center"/>
    </xf>
    <xf numFmtId="173" fontId="0" fillId="35" borderId="0" xfId="59" applyNumberFormat="1" applyFont="1" applyFill="1" applyAlignment="1">
      <alignment/>
    </xf>
    <xf numFmtId="9" fontId="0" fillId="39" borderId="31" xfId="59" applyFont="1" applyFill="1" applyBorder="1" applyAlignment="1">
      <alignment/>
    </xf>
    <xf numFmtId="44" fontId="50" fillId="35" borderId="27" xfId="44" applyNumberFormat="1" applyFont="1" applyFill="1" applyBorder="1" applyAlignment="1">
      <alignment horizontal="center"/>
    </xf>
    <xf numFmtId="44" fontId="0" fillId="35" borderId="0" xfId="0" applyNumberFormat="1" applyFill="1" applyAlignment="1">
      <alignment/>
    </xf>
    <xf numFmtId="0" fontId="0" fillId="0" borderId="16" xfId="0" applyBorder="1" applyAlignment="1">
      <alignment horizontal="left" shrinkToFit="1"/>
    </xf>
    <xf numFmtId="0" fontId="0" fillId="0" borderId="0" xfId="0" applyAlignment="1">
      <alignment horizontal="left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75"/>
          <c:w val="0.99"/>
          <c:h val="0.9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'HowMuchTaxYou''llPay'!$C$2</c:f>
              <c:strCache>
                <c:ptCount val="1"/>
                <c:pt idx="0">
                  <c:v>Tax @ 20%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'HowMuchTaxYou''llPay'!$B$4:$B$104</c:f>
              <c:numCache/>
            </c:numRef>
          </c:cat>
          <c:val>
            <c:numRef>
              <c:f>'HowMuchTaxYou''llPay'!$C$3:$C$104</c:f>
              <c:numCache/>
            </c:numRef>
          </c:val>
        </c:ser>
        <c:ser>
          <c:idx val="2"/>
          <c:order val="1"/>
          <c:tx>
            <c:strRef>
              <c:f>'HowMuchTaxYou''llPay'!$D$2</c:f>
              <c:strCache>
                <c:ptCount val="1"/>
                <c:pt idx="0">
                  <c:v>Tax @ 40%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'HowMuchTaxYou''llPay'!$B$4:$B$104</c:f>
              <c:numCache/>
            </c:numRef>
          </c:cat>
          <c:val>
            <c:numRef>
              <c:f>'HowMuchTaxYou''llPay'!$D$3:$D$104</c:f>
              <c:numCache/>
            </c:numRef>
          </c:val>
        </c:ser>
        <c:ser>
          <c:idx val="3"/>
          <c:order val="2"/>
          <c:tx>
            <c:strRef>
              <c:f>'HowMuchTaxYou''llPay'!$E$2</c:f>
              <c:strCache>
                <c:ptCount val="1"/>
                <c:pt idx="0">
                  <c:v>Tax @ 45%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'HowMuchTaxYou''llPay'!$B$4:$B$104</c:f>
              <c:numCache/>
            </c:numRef>
          </c:cat>
          <c:val>
            <c:numRef>
              <c:f>'HowMuchTaxYou''llPay'!$E$3:$E$104</c:f>
              <c:numCache/>
            </c:numRef>
          </c:val>
        </c:ser>
        <c:ser>
          <c:idx val="4"/>
          <c:order val="3"/>
          <c:tx>
            <c:strRef>
              <c:f>'HowMuchTaxYou''llPay'!$F$2</c:f>
              <c:strCache>
                <c:ptCount val="1"/>
                <c:pt idx="0">
                  <c:v>PA Reduction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'HowMuchTaxYou''llPay'!$B$4:$B$104</c:f>
              <c:numCache/>
            </c:numRef>
          </c:cat>
          <c:val>
            <c:numRef>
              <c:f>'HowMuchTaxYou''llPay'!$F$3:$F$104</c:f>
              <c:numCache/>
            </c:numRef>
          </c:val>
        </c:ser>
        <c:overlap val="100"/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_(\£* #,##0_);_(\£* \(#,##0\);_(\£* &quot;-&quot;_);_(@_)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11339352"/>
        <c:crosses val="autoZero"/>
        <c:auto val="1"/>
        <c:lblOffset val="100"/>
        <c:tickLblSkip val="2"/>
        <c:noMultiLvlLbl val="0"/>
      </c:catAx>
      <c:valAx>
        <c:axId val="11339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(\£* #,##0_);_(\£* \(#,##0\);_(\£* &quot;-&quot;_);_(@_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534557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675"/>
          <c:w val="0.364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7</xdr:row>
      <xdr:rowOff>104775</xdr:rowOff>
    </xdr:from>
    <xdr:to>
      <xdr:col>12</xdr:col>
      <xdr:colOff>1295400</xdr:colOff>
      <xdr:row>41</xdr:row>
      <xdr:rowOff>95250</xdr:rowOff>
    </xdr:to>
    <xdr:graphicFrame>
      <xdr:nvGraphicFramePr>
        <xdr:cNvPr id="1" name="Chart 2"/>
        <xdr:cNvGraphicFramePr/>
      </xdr:nvGraphicFramePr>
      <xdr:xfrm>
        <a:off x="5248275" y="1200150"/>
        <a:ext cx="110204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mrc.gov.uk/rates/it.htm" TargetMode="External" /><Relationship Id="rId2" Type="http://schemas.openxmlformats.org/officeDocument/2006/relationships/hyperlink" Target="https://www.moneysavingexpert.com/banking/tax-rate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zoomScale="140" zoomScaleNormal="140" zoomScalePageLayoutView="0" workbookViewId="0" topLeftCell="A1">
      <selection activeCell="D7" sqref="D7"/>
    </sheetView>
  </sheetViews>
  <sheetFormatPr defaultColWidth="11.421875" defaultRowHeight="12.75"/>
  <cols>
    <col min="1" max="1" width="1.421875" style="37" customWidth="1"/>
    <col min="2" max="2" width="11.421875" style="5" customWidth="1"/>
    <col min="3" max="4" width="12.28125" style="3" customWidth="1"/>
    <col min="5" max="5" width="15.7109375" style="3" customWidth="1"/>
    <col min="6" max="7" width="12.28125" style="3" customWidth="1"/>
    <col min="8" max="8" width="1.421875" style="3" customWidth="1"/>
    <col min="9" max="9" width="9.421875" style="3" bestFit="1" customWidth="1"/>
    <col min="10" max="10" width="21.421875" style="100" customWidth="1"/>
    <col min="11" max="11" width="11.421875" style="101" customWidth="1"/>
    <col min="12" max="16384" width="11.421875" style="3" customWidth="1"/>
  </cols>
  <sheetData>
    <row r="1" ht="9" customHeight="1" thickBot="1">
      <c r="I1" s="91"/>
    </row>
    <row r="2" spans="2:10" ht="12.75" thickBot="1">
      <c r="B2" s="2" t="s">
        <v>15</v>
      </c>
      <c r="D2" s="32">
        <v>0.03</v>
      </c>
      <c r="F2" s="4">
        <f>1+D2</f>
        <v>1.03</v>
      </c>
      <c r="I2" s="98" t="s">
        <v>46</v>
      </c>
      <c r="J2" s="102"/>
    </row>
    <row r="3" spans="2:10" ht="12.75" thickBot="1">
      <c r="B3" s="1"/>
      <c r="F3" s="36">
        <f>POWER(F2,(1/12))</f>
        <v>1.0024662697723037</v>
      </c>
      <c r="I3" s="98" t="s">
        <v>49</v>
      </c>
      <c r="J3" s="102"/>
    </row>
    <row r="4" spans="2:10" ht="12.75" thickBot="1">
      <c r="B4" s="1" t="s">
        <v>1</v>
      </c>
      <c r="D4" s="33">
        <v>180000</v>
      </c>
      <c r="I4" s="98" t="s">
        <v>47</v>
      </c>
      <c r="J4" s="102"/>
    </row>
    <row r="5" spans="2:10" ht="12.75" thickBot="1">
      <c r="B5" s="1"/>
      <c r="D5" s="34"/>
      <c r="I5" s="98" t="s">
        <v>48</v>
      </c>
      <c r="J5" s="102"/>
    </row>
    <row r="6" spans="2:10" ht="12.75" thickBot="1">
      <c r="B6" s="2" t="s">
        <v>7</v>
      </c>
      <c r="D6" s="33">
        <v>853</v>
      </c>
      <c r="I6" s="96"/>
      <c r="J6" s="102"/>
    </row>
    <row r="7" ht="12.75" thickBot="1">
      <c r="I7" s="97"/>
    </row>
    <row r="8" spans="2:6" ht="12.75" thickBot="1">
      <c r="B8" s="31">
        <f>IF(G371=0,MAX(A12:A371),"£"&amp;ROUND(G371,-3)/1000&amp;"k")</f>
        <v>300</v>
      </c>
      <c r="C8" s="152" t="str">
        <f>IF(G371=0,"Months","Remaining after 30 years")</f>
        <v>Months</v>
      </c>
      <c r="D8" s="153"/>
      <c r="E8" s="8" t="s">
        <v>11</v>
      </c>
      <c r="F8" s="11">
        <f>SUM(F12:F371)</f>
        <v>74480.3223891736</v>
      </c>
    </row>
    <row r="9" spans="2:6" ht="12.75" thickBot="1">
      <c r="B9" s="99">
        <f>IF(G371=0,INT(B8/12),"")</f>
        <v>25</v>
      </c>
      <c r="C9" s="3" t="str">
        <f>IF(G371=0,IF(B8-(B9*12)=0,"Years exactly","Years and "&amp;B8-(B9*12)&amp;" months"),"")</f>
        <v>Years exactly</v>
      </c>
      <c r="E9" s="8" t="s">
        <v>10</v>
      </c>
      <c r="F9" s="35">
        <f>F8/D4</f>
        <v>0.41377956882874223</v>
      </c>
    </row>
    <row r="10" ht="12.75" thickBot="1"/>
    <row r="11" spans="2:11" ht="12.75">
      <c r="B11" s="38" t="s">
        <v>2</v>
      </c>
      <c r="C11" s="39" t="s">
        <v>5</v>
      </c>
      <c r="D11" s="40" t="s">
        <v>6</v>
      </c>
      <c r="E11" s="41" t="s">
        <v>3</v>
      </c>
      <c r="F11" s="41" t="s">
        <v>4</v>
      </c>
      <c r="G11" s="42" t="s">
        <v>8</v>
      </c>
      <c r="J11" s="105" t="s">
        <v>50</v>
      </c>
      <c r="K11" s="104" t="s">
        <v>51</v>
      </c>
    </row>
    <row r="12" spans="1:11" ht="12.75">
      <c r="A12" s="37">
        <f aca="true" t="shared" si="0" ref="A12:A43">IF(C12=0,"",B12)</f>
      </c>
      <c r="B12" s="19">
        <v>1</v>
      </c>
      <c r="C12" s="20"/>
      <c r="D12" s="21"/>
      <c r="E12" s="9">
        <f>D4</f>
        <v>180000</v>
      </c>
      <c r="F12" s="9">
        <f aca="true" t="shared" si="1" ref="F12:F43">E12*F$3-E12</f>
        <v>443.928559014661</v>
      </c>
      <c r="G12" s="22">
        <f aca="true" t="shared" si="2" ref="G12:G43">E12*F$3</f>
        <v>180443.92855901466</v>
      </c>
      <c r="J12" s="100">
        <f>IF(G$371=0,IF(A13="","",B$8-B12),"")</f>
        <v>299</v>
      </c>
      <c r="K12" s="103">
        <f>IF(G$371=0,IF(J12="","",POWER(F$3,J12)),"")</f>
        <v>2.0886268124809844</v>
      </c>
    </row>
    <row r="13" spans="1:11" ht="12.75">
      <c r="A13" s="37">
        <f t="shared" si="0"/>
        <v>2</v>
      </c>
      <c r="B13" s="19">
        <f aca="true" t="shared" si="3" ref="B13:B44">B12+1</f>
        <v>2</v>
      </c>
      <c r="C13" s="23">
        <f aca="true" t="shared" si="4" ref="C13:C44">G12</f>
        <v>180443.92855901466</v>
      </c>
      <c r="D13" s="24">
        <f aca="true" t="shared" si="5" ref="D13:D44">IF(C13&lt;D$6,C13,D$6)</f>
        <v>853</v>
      </c>
      <c r="E13" s="9">
        <f aca="true" t="shared" si="6" ref="E13:E44">C13-D13</f>
        <v>179590.92855901466</v>
      </c>
      <c r="F13" s="9">
        <f t="shared" si="1"/>
        <v>442.9196784850501</v>
      </c>
      <c r="G13" s="22">
        <f t="shared" si="2"/>
        <v>180033.8482374997</v>
      </c>
      <c r="J13" s="100">
        <f aca="true" t="shared" si="7" ref="J13:J76">IF(G$371=0,IF(A14="","",B$8-B13),"")</f>
        <v>298</v>
      </c>
      <c r="K13" s="103">
        <f aca="true" t="shared" si="8" ref="K13:K76">IF(G$371=0,IF(J13="","",POWER(F$3,J13)),"")</f>
        <v>2.0834883680977985</v>
      </c>
    </row>
    <row r="14" spans="1:11" ht="12.75">
      <c r="A14" s="37">
        <f t="shared" si="0"/>
        <v>3</v>
      </c>
      <c r="B14" s="19">
        <f t="shared" si="3"/>
        <v>3</v>
      </c>
      <c r="C14" s="23">
        <f t="shared" si="4"/>
        <v>180033.8482374997</v>
      </c>
      <c r="D14" s="24">
        <f t="shared" si="5"/>
        <v>853</v>
      </c>
      <c r="E14" s="9">
        <f t="shared" si="6"/>
        <v>179180.8482374997</v>
      </c>
      <c r="F14" s="9">
        <f t="shared" si="1"/>
        <v>441.90830978387385</v>
      </c>
      <c r="G14" s="22">
        <f t="shared" si="2"/>
        <v>179622.75654728358</v>
      </c>
      <c r="J14" s="100">
        <f t="shared" si="7"/>
        <v>297</v>
      </c>
      <c r="K14" s="103">
        <f t="shared" si="8"/>
        <v>2.0783625653270454</v>
      </c>
    </row>
    <row r="15" spans="1:11" ht="12.75">
      <c r="A15" s="37">
        <f t="shared" si="0"/>
        <v>4</v>
      </c>
      <c r="B15" s="19">
        <f t="shared" si="3"/>
        <v>4</v>
      </c>
      <c r="C15" s="23">
        <f t="shared" si="4"/>
        <v>179622.75654728358</v>
      </c>
      <c r="D15" s="24">
        <f t="shared" si="5"/>
        <v>853</v>
      </c>
      <c r="E15" s="9">
        <f t="shared" si="6"/>
        <v>178769.75654728358</v>
      </c>
      <c r="F15" s="9">
        <f t="shared" si="1"/>
        <v>440.8944467746478</v>
      </c>
      <c r="G15" s="22">
        <f t="shared" si="2"/>
        <v>179210.65099405823</v>
      </c>
      <c r="J15" s="100">
        <f t="shared" si="7"/>
        <v>296</v>
      </c>
      <c r="K15" s="103">
        <f t="shared" si="8"/>
        <v>2.0732493730678003</v>
      </c>
    </row>
    <row r="16" spans="1:11" ht="12.75">
      <c r="A16" s="37">
        <f t="shared" si="0"/>
        <v>5</v>
      </c>
      <c r="B16" s="19">
        <f t="shared" si="3"/>
        <v>5</v>
      </c>
      <c r="C16" s="23">
        <f t="shared" si="4"/>
        <v>179210.65099405823</v>
      </c>
      <c r="D16" s="24">
        <f t="shared" si="5"/>
        <v>853</v>
      </c>
      <c r="E16" s="9">
        <f t="shared" si="6"/>
        <v>178357.65099405823</v>
      </c>
      <c r="F16" s="9">
        <f t="shared" si="1"/>
        <v>439.87808330572443</v>
      </c>
      <c r="G16" s="22">
        <f t="shared" si="2"/>
        <v>178797.52907736396</v>
      </c>
      <c r="J16" s="100">
        <f t="shared" si="7"/>
        <v>295</v>
      </c>
      <c r="K16" s="103">
        <f t="shared" si="8"/>
        <v>2.068148760295656</v>
      </c>
    </row>
    <row r="17" spans="1:11" ht="12.75">
      <c r="A17" s="37">
        <f t="shared" si="0"/>
        <v>6</v>
      </c>
      <c r="B17" s="19">
        <f t="shared" si="3"/>
        <v>6</v>
      </c>
      <c r="C17" s="23">
        <f t="shared" si="4"/>
        <v>178797.52907736396</v>
      </c>
      <c r="D17" s="24">
        <f t="shared" si="5"/>
        <v>853</v>
      </c>
      <c r="E17" s="9">
        <f t="shared" si="6"/>
        <v>177944.52907736396</v>
      </c>
      <c r="F17" s="9">
        <f t="shared" si="1"/>
        <v>438.8592132103222</v>
      </c>
      <c r="G17" s="22">
        <f t="shared" si="2"/>
        <v>178383.38829057428</v>
      </c>
      <c r="J17" s="100">
        <f t="shared" si="7"/>
        <v>294</v>
      </c>
      <c r="K17" s="103">
        <f t="shared" si="8"/>
        <v>2.0630606960625295</v>
      </c>
    </row>
    <row r="18" spans="1:11" ht="12.75">
      <c r="A18" s="37">
        <f t="shared" si="0"/>
        <v>7</v>
      </c>
      <c r="B18" s="19">
        <f t="shared" si="3"/>
        <v>7</v>
      </c>
      <c r="C18" s="23">
        <f t="shared" si="4"/>
        <v>178383.38829057428</v>
      </c>
      <c r="D18" s="24">
        <f t="shared" si="5"/>
        <v>853</v>
      </c>
      <c r="E18" s="9">
        <f t="shared" si="6"/>
        <v>177530.38829057428</v>
      </c>
      <c r="F18" s="9">
        <f t="shared" si="1"/>
        <v>437.83783030638006</v>
      </c>
      <c r="G18" s="22">
        <f t="shared" si="2"/>
        <v>177968.22612088066</v>
      </c>
      <c r="J18" s="100">
        <f t="shared" si="7"/>
        <v>293</v>
      </c>
      <c r="K18" s="103">
        <f t="shared" si="8"/>
        <v>2.057985149496476</v>
      </c>
    </row>
    <row r="19" spans="1:11" ht="12.75">
      <c r="A19" s="37">
        <f t="shared" si="0"/>
        <v>8</v>
      </c>
      <c r="B19" s="19">
        <f t="shared" si="3"/>
        <v>8</v>
      </c>
      <c r="C19" s="23">
        <f t="shared" si="4"/>
        <v>177968.22612088066</v>
      </c>
      <c r="D19" s="24">
        <f t="shared" si="5"/>
        <v>853</v>
      </c>
      <c r="E19" s="9">
        <f t="shared" si="6"/>
        <v>177115.22612088066</v>
      </c>
      <c r="F19" s="9">
        <f t="shared" si="1"/>
        <v>436.8139283966739</v>
      </c>
      <c r="G19" s="22">
        <f t="shared" si="2"/>
        <v>177552.04004927733</v>
      </c>
      <c r="J19" s="100">
        <f t="shared" si="7"/>
        <v>292</v>
      </c>
      <c r="K19" s="103">
        <f t="shared" si="8"/>
        <v>2.052922089801504</v>
      </c>
    </row>
    <row r="20" spans="1:11" ht="12.75">
      <c r="A20" s="37">
        <f t="shared" si="0"/>
        <v>9</v>
      </c>
      <c r="B20" s="19">
        <f t="shared" si="3"/>
        <v>9</v>
      </c>
      <c r="C20" s="23">
        <f t="shared" si="4"/>
        <v>177552.04004927733</v>
      </c>
      <c r="D20" s="24">
        <f t="shared" si="5"/>
        <v>853</v>
      </c>
      <c r="E20" s="9">
        <f t="shared" si="6"/>
        <v>176699.04004927733</v>
      </c>
      <c r="F20" s="9">
        <f t="shared" si="1"/>
        <v>435.7875012686127</v>
      </c>
      <c r="G20" s="22">
        <f t="shared" si="2"/>
        <v>177134.82755054595</v>
      </c>
      <c r="J20" s="100">
        <f t="shared" si="7"/>
        <v>291</v>
      </c>
      <c r="K20" s="103">
        <f t="shared" si="8"/>
        <v>2.0478714862573857</v>
      </c>
    </row>
    <row r="21" spans="1:11" ht="12.75">
      <c r="A21" s="37">
        <f t="shared" si="0"/>
        <v>10</v>
      </c>
      <c r="B21" s="19">
        <f t="shared" si="3"/>
        <v>10</v>
      </c>
      <c r="C21" s="23">
        <f t="shared" si="4"/>
        <v>177134.82755054595</v>
      </c>
      <c r="D21" s="24">
        <f t="shared" si="5"/>
        <v>853</v>
      </c>
      <c r="E21" s="9">
        <f t="shared" si="6"/>
        <v>176281.82755054595</v>
      </c>
      <c r="F21" s="9">
        <f t="shared" si="1"/>
        <v>434.7585426943551</v>
      </c>
      <c r="G21" s="22">
        <f t="shared" si="2"/>
        <v>176716.5860932403</v>
      </c>
      <c r="J21" s="100">
        <f t="shared" si="7"/>
        <v>290</v>
      </c>
      <c r="K21" s="103">
        <f t="shared" si="8"/>
        <v>2.042833308219469</v>
      </c>
    </row>
    <row r="22" spans="1:11" ht="12.75">
      <c r="A22" s="37">
        <f t="shared" si="0"/>
        <v>11</v>
      </c>
      <c r="B22" s="19">
        <f t="shared" si="3"/>
        <v>11</v>
      </c>
      <c r="C22" s="23">
        <f t="shared" si="4"/>
        <v>176716.5860932403</v>
      </c>
      <c r="D22" s="24">
        <f t="shared" si="5"/>
        <v>853</v>
      </c>
      <c r="E22" s="9">
        <f t="shared" si="6"/>
        <v>175863.5860932403</v>
      </c>
      <c r="F22" s="9">
        <f t="shared" si="1"/>
        <v>433.727046430693</v>
      </c>
      <c r="G22" s="22">
        <f t="shared" si="2"/>
        <v>176297.313139671</v>
      </c>
      <c r="J22" s="100">
        <f t="shared" si="7"/>
        <v>289</v>
      </c>
      <c r="K22" s="103">
        <f t="shared" si="8"/>
        <v>2.037807525118496</v>
      </c>
    </row>
    <row r="23" spans="1:11" ht="12.75">
      <c r="A23" s="37">
        <f t="shared" si="0"/>
        <v>12</v>
      </c>
      <c r="B23" s="19">
        <f t="shared" si="3"/>
        <v>12</v>
      </c>
      <c r="C23" s="23">
        <f t="shared" si="4"/>
        <v>176297.313139671</v>
      </c>
      <c r="D23" s="24">
        <f t="shared" si="5"/>
        <v>853</v>
      </c>
      <c r="E23" s="9">
        <f t="shared" si="6"/>
        <v>175444.313139671</v>
      </c>
      <c r="F23" s="9">
        <f t="shared" si="1"/>
        <v>432.693006218964</v>
      </c>
      <c r="G23" s="22">
        <f t="shared" si="2"/>
        <v>175877.00614588996</v>
      </c>
      <c r="J23" s="100">
        <f t="shared" si="7"/>
        <v>288</v>
      </c>
      <c r="K23" s="103">
        <f t="shared" si="8"/>
        <v>2.0327941064604156</v>
      </c>
    </row>
    <row r="24" spans="1:11" ht="12.75">
      <c r="A24" s="37">
        <f t="shared" si="0"/>
        <v>13</v>
      </c>
      <c r="B24" s="19">
        <f t="shared" si="3"/>
        <v>13</v>
      </c>
      <c r="C24" s="23">
        <f t="shared" si="4"/>
        <v>175877.00614588996</v>
      </c>
      <c r="D24" s="24">
        <f t="shared" si="5"/>
        <v>853</v>
      </c>
      <c r="E24" s="9">
        <f t="shared" si="6"/>
        <v>175024.00614588996</v>
      </c>
      <c r="F24" s="9">
        <f t="shared" si="1"/>
        <v>431.65641578510986</v>
      </c>
      <c r="G24" s="22">
        <f t="shared" si="2"/>
        <v>175455.66256167507</v>
      </c>
      <c r="J24" s="100">
        <f t="shared" si="7"/>
        <v>287</v>
      </c>
      <c r="K24" s="103">
        <f t="shared" si="8"/>
        <v>2.0277930218261977</v>
      </c>
    </row>
    <row r="25" spans="1:11" ht="12.75">
      <c r="A25" s="37">
        <f t="shared" si="0"/>
        <v>14</v>
      </c>
      <c r="B25" s="19">
        <f t="shared" si="3"/>
        <v>14</v>
      </c>
      <c r="C25" s="23">
        <f t="shared" si="4"/>
        <v>175455.66256167507</v>
      </c>
      <c r="D25" s="24">
        <f t="shared" si="5"/>
        <v>853</v>
      </c>
      <c r="E25" s="9">
        <f t="shared" si="6"/>
        <v>174602.66256167507</v>
      </c>
      <c r="F25" s="9">
        <f t="shared" si="1"/>
        <v>430.6172688395891</v>
      </c>
      <c r="G25" s="22">
        <f t="shared" si="2"/>
        <v>175033.27983051466</v>
      </c>
      <c r="J25" s="100">
        <f t="shared" si="7"/>
        <v>286</v>
      </c>
      <c r="K25" s="103">
        <f t="shared" si="8"/>
        <v>2.0228042408716487</v>
      </c>
    </row>
    <row r="26" spans="1:11" ht="12.75">
      <c r="A26" s="37">
        <f t="shared" si="0"/>
        <v>15</v>
      </c>
      <c r="B26" s="19">
        <f t="shared" si="3"/>
        <v>15</v>
      </c>
      <c r="C26" s="23">
        <f t="shared" si="4"/>
        <v>175033.27983051466</v>
      </c>
      <c r="D26" s="24">
        <f t="shared" si="5"/>
        <v>853</v>
      </c>
      <c r="E26" s="9">
        <f t="shared" si="6"/>
        <v>174180.27983051466</v>
      </c>
      <c r="F26" s="9">
        <f t="shared" si="1"/>
        <v>429.57555907740607</v>
      </c>
      <c r="G26" s="22">
        <f t="shared" si="2"/>
        <v>174609.85538959206</v>
      </c>
      <c r="J26" s="100">
        <f t="shared" si="7"/>
        <v>285</v>
      </c>
      <c r="K26" s="103">
        <f t="shared" si="8"/>
        <v>2.017827733327228</v>
      </c>
    </row>
    <row r="27" spans="1:11" ht="12.75">
      <c r="A27" s="37">
        <f t="shared" si="0"/>
        <v>16</v>
      </c>
      <c r="B27" s="19">
        <f t="shared" si="3"/>
        <v>16</v>
      </c>
      <c r="C27" s="23">
        <f t="shared" si="4"/>
        <v>174609.85538959206</v>
      </c>
      <c r="D27" s="24">
        <f t="shared" si="5"/>
        <v>853</v>
      </c>
      <c r="E27" s="9">
        <f t="shared" si="6"/>
        <v>173756.85538959206</v>
      </c>
      <c r="F27" s="9">
        <f t="shared" si="1"/>
        <v>428.5312801779073</v>
      </c>
      <c r="G27" s="22">
        <f t="shared" si="2"/>
        <v>174185.38666976997</v>
      </c>
      <c r="J27" s="100">
        <f t="shared" si="7"/>
        <v>284</v>
      </c>
      <c r="K27" s="103">
        <f t="shared" si="8"/>
        <v>2.012863468997864</v>
      </c>
    </row>
    <row r="28" spans="1:11" ht="12.75">
      <c r="A28" s="37">
        <f t="shared" si="0"/>
        <v>17</v>
      </c>
      <c r="B28" s="19">
        <f t="shared" si="3"/>
        <v>17</v>
      </c>
      <c r="C28" s="23">
        <f t="shared" si="4"/>
        <v>174185.38666976997</v>
      </c>
      <c r="D28" s="24">
        <f t="shared" si="5"/>
        <v>853</v>
      </c>
      <c r="E28" s="9">
        <f t="shared" si="6"/>
        <v>173332.38666976997</v>
      </c>
      <c r="F28" s="9">
        <f t="shared" si="1"/>
        <v>427.4844258048979</v>
      </c>
      <c r="G28" s="22">
        <f t="shared" si="2"/>
        <v>173759.87109557487</v>
      </c>
      <c r="J28" s="100">
        <f t="shared" si="7"/>
        <v>283</v>
      </c>
      <c r="K28" s="103">
        <f t="shared" si="8"/>
        <v>2.0079114177627724</v>
      </c>
    </row>
    <row r="29" spans="1:11" ht="12.75">
      <c r="A29" s="37">
        <f t="shared" si="0"/>
        <v>18</v>
      </c>
      <c r="B29" s="19">
        <f t="shared" si="3"/>
        <v>18</v>
      </c>
      <c r="C29" s="23">
        <f t="shared" si="4"/>
        <v>173759.87109557487</v>
      </c>
      <c r="D29" s="24">
        <f t="shared" si="5"/>
        <v>853</v>
      </c>
      <c r="E29" s="9">
        <f t="shared" si="6"/>
        <v>172906.87109557487</v>
      </c>
      <c r="F29" s="9">
        <f t="shared" si="1"/>
        <v>426.43498960661236</v>
      </c>
      <c r="G29" s="22">
        <f t="shared" si="2"/>
        <v>173333.30608518148</v>
      </c>
      <c r="J29" s="100">
        <f t="shared" si="7"/>
        <v>282</v>
      </c>
      <c r="K29" s="103">
        <f t="shared" si="8"/>
        <v>2.0029715495752707</v>
      </c>
    </row>
    <row r="30" spans="1:11" ht="12.75">
      <c r="A30" s="37">
        <f t="shared" si="0"/>
        <v>19</v>
      </c>
      <c r="B30" s="19">
        <f t="shared" si="3"/>
        <v>19</v>
      </c>
      <c r="C30" s="23">
        <f t="shared" si="4"/>
        <v>173333.30608518148</v>
      </c>
      <c r="D30" s="24">
        <f t="shared" si="5"/>
        <v>853</v>
      </c>
      <c r="E30" s="9">
        <f t="shared" si="6"/>
        <v>172480.30608518148</v>
      </c>
      <c r="F30" s="9">
        <f t="shared" si="1"/>
        <v>425.38296521556913</v>
      </c>
      <c r="G30" s="22">
        <f t="shared" si="2"/>
        <v>172905.68905039705</v>
      </c>
      <c r="J30" s="100">
        <f t="shared" si="7"/>
        <v>281</v>
      </c>
      <c r="K30" s="103">
        <f t="shared" si="8"/>
        <v>1.9980438344625981</v>
      </c>
    </row>
    <row r="31" spans="1:11" ht="12.75">
      <c r="A31" s="37">
        <f t="shared" si="0"/>
        <v>20</v>
      </c>
      <c r="B31" s="19">
        <f t="shared" si="3"/>
        <v>20</v>
      </c>
      <c r="C31" s="23">
        <f t="shared" si="4"/>
        <v>172905.68905039705</v>
      </c>
      <c r="D31" s="24">
        <f t="shared" si="5"/>
        <v>853</v>
      </c>
      <c r="E31" s="9">
        <f t="shared" si="6"/>
        <v>172052.68905039705</v>
      </c>
      <c r="F31" s="9">
        <f t="shared" si="1"/>
        <v>424.3283462485706</v>
      </c>
      <c r="G31" s="22">
        <f t="shared" si="2"/>
        <v>172477.01739664562</v>
      </c>
      <c r="J31" s="100">
        <f t="shared" si="7"/>
        <v>280</v>
      </c>
      <c r="K31" s="103">
        <f t="shared" si="8"/>
        <v>1.993128242525732</v>
      </c>
    </row>
    <row r="32" spans="1:11" ht="12.75">
      <c r="A32" s="37">
        <f t="shared" si="0"/>
        <v>21</v>
      </c>
      <c r="B32" s="19">
        <f t="shared" si="3"/>
        <v>21</v>
      </c>
      <c r="C32" s="23">
        <f t="shared" si="4"/>
        <v>172477.01739664562</v>
      </c>
      <c r="D32" s="24">
        <f t="shared" si="5"/>
        <v>853</v>
      </c>
      <c r="E32" s="9">
        <f t="shared" si="6"/>
        <v>171624.01739664562</v>
      </c>
      <c r="F32" s="9">
        <f t="shared" si="1"/>
        <v>423.271126306674</v>
      </c>
      <c r="G32" s="22">
        <f t="shared" si="2"/>
        <v>172047.2885229523</v>
      </c>
      <c r="J32" s="100">
        <f t="shared" si="7"/>
        <v>279</v>
      </c>
      <c r="K32" s="103">
        <f t="shared" si="8"/>
        <v>1.988224743939209</v>
      </c>
    </row>
    <row r="33" spans="1:11" ht="12.75">
      <c r="A33" s="37">
        <f t="shared" si="0"/>
        <v>22</v>
      </c>
      <c r="B33" s="19">
        <f t="shared" si="3"/>
        <v>22</v>
      </c>
      <c r="C33" s="23">
        <f t="shared" si="4"/>
        <v>172047.2885229523</v>
      </c>
      <c r="D33" s="24">
        <f t="shared" si="5"/>
        <v>853</v>
      </c>
      <c r="E33" s="9">
        <f t="shared" si="6"/>
        <v>171194.2885229523</v>
      </c>
      <c r="F33" s="9">
        <f t="shared" si="1"/>
        <v>422.2112989751913</v>
      </c>
      <c r="G33" s="22">
        <f t="shared" si="2"/>
        <v>171616.4998219275</v>
      </c>
      <c r="J33" s="100">
        <f t="shared" si="7"/>
        <v>278</v>
      </c>
      <c r="K33" s="103">
        <f t="shared" si="8"/>
        <v>1.9833333089509402</v>
      </c>
    </row>
    <row r="34" spans="1:11" ht="12.75">
      <c r="A34" s="37">
        <f t="shared" si="0"/>
        <v>23</v>
      </c>
      <c r="B34" s="19">
        <f t="shared" si="3"/>
        <v>23</v>
      </c>
      <c r="C34" s="23">
        <f t="shared" si="4"/>
        <v>171616.4998219275</v>
      </c>
      <c r="D34" s="24">
        <f t="shared" si="5"/>
        <v>853</v>
      </c>
      <c r="E34" s="9">
        <f t="shared" si="6"/>
        <v>170763.4998219275</v>
      </c>
      <c r="F34" s="9">
        <f t="shared" si="1"/>
        <v>421.14885782360216</v>
      </c>
      <c r="G34" s="22">
        <f t="shared" si="2"/>
        <v>171184.6486797511</v>
      </c>
      <c r="J34" s="100">
        <f t="shared" si="7"/>
        <v>277</v>
      </c>
      <c r="K34" s="103">
        <f t="shared" si="8"/>
        <v>1.9784539078820347</v>
      </c>
    </row>
    <row r="35" spans="1:11" ht="12.75">
      <c r="A35" s="37">
        <f t="shared" si="0"/>
        <v>24</v>
      </c>
      <c r="B35" s="19">
        <f t="shared" si="3"/>
        <v>24</v>
      </c>
      <c r="C35" s="23">
        <f t="shared" si="4"/>
        <v>171184.6486797511</v>
      </c>
      <c r="D35" s="24">
        <f t="shared" si="5"/>
        <v>853</v>
      </c>
      <c r="E35" s="9">
        <f t="shared" si="6"/>
        <v>170331.6486797511</v>
      </c>
      <c r="F35" s="9">
        <f t="shared" si="1"/>
        <v>420.0837964055245</v>
      </c>
      <c r="G35" s="22">
        <f t="shared" si="2"/>
        <v>170751.7324761566</v>
      </c>
      <c r="J35" s="100">
        <f t="shared" si="7"/>
        <v>276</v>
      </c>
      <c r="K35" s="103">
        <f t="shared" si="8"/>
        <v>1.9735865111266169</v>
      </c>
    </row>
    <row r="36" spans="1:11" ht="12.75">
      <c r="A36" s="37">
        <f t="shared" si="0"/>
        <v>25</v>
      </c>
      <c r="B36" s="19">
        <f t="shared" si="3"/>
        <v>25</v>
      </c>
      <c r="C36" s="23">
        <f t="shared" si="4"/>
        <v>170751.7324761566</v>
      </c>
      <c r="D36" s="24">
        <f t="shared" si="5"/>
        <v>853</v>
      </c>
      <c r="E36" s="9">
        <f t="shared" si="6"/>
        <v>169898.7324761566</v>
      </c>
      <c r="F36" s="9">
        <f t="shared" si="1"/>
        <v>419.01610825865646</v>
      </c>
      <c r="G36" s="22">
        <f t="shared" si="2"/>
        <v>170317.74858441527</v>
      </c>
      <c r="J36" s="100">
        <f t="shared" si="7"/>
        <v>275</v>
      </c>
      <c r="K36" s="103">
        <f t="shared" si="8"/>
        <v>1.9687310891516479</v>
      </c>
    </row>
    <row r="37" spans="1:11" ht="12.75">
      <c r="A37" s="37">
        <f t="shared" si="0"/>
        <v>26</v>
      </c>
      <c r="B37" s="19">
        <f t="shared" si="3"/>
        <v>26</v>
      </c>
      <c r="C37" s="23">
        <f t="shared" si="4"/>
        <v>170317.74858441527</v>
      </c>
      <c r="D37" s="24">
        <f t="shared" si="5"/>
        <v>853</v>
      </c>
      <c r="E37" s="9">
        <f t="shared" si="6"/>
        <v>169464.74858441527</v>
      </c>
      <c r="F37" s="9">
        <f t="shared" si="1"/>
        <v>417.94578690477647</v>
      </c>
      <c r="G37" s="22">
        <f t="shared" si="2"/>
        <v>169882.69437132005</v>
      </c>
      <c r="J37" s="100">
        <f t="shared" si="7"/>
        <v>274</v>
      </c>
      <c r="K37" s="103">
        <f t="shared" si="8"/>
        <v>1.9638876124967455</v>
      </c>
    </row>
    <row r="38" spans="1:11" ht="12.75">
      <c r="A38" s="37">
        <f t="shared" si="0"/>
        <v>27</v>
      </c>
      <c r="B38" s="19">
        <f t="shared" si="3"/>
        <v>27</v>
      </c>
      <c r="C38" s="23">
        <f t="shared" si="4"/>
        <v>169882.69437132005</v>
      </c>
      <c r="D38" s="24">
        <f t="shared" si="5"/>
        <v>853</v>
      </c>
      <c r="E38" s="9">
        <f t="shared" si="6"/>
        <v>169029.69437132005</v>
      </c>
      <c r="F38" s="9">
        <f t="shared" si="1"/>
        <v>416.872825849714</v>
      </c>
      <c r="G38" s="22">
        <f t="shared" si="2"/>
        <v>169446.56719716976</v>
      </c>
      <c r="J38" s="100">
        <f t="shared" si="7"/>
        <v>273</v>
      </c>
      <c r="K38" s="103">
        <f t="shared" si="8"/>
        <v>1.9590560517740068</v>
      </c>
    </row>
    <row r="39" spans="1:11" ht="12.75">
      <c r="A39" s="37">
        <f t="shared" si="0"/>
        <v>28</v>
      </c>
      <c r="B39" s="19">
        <f t="shared" si="3"/>
        <v>28</v>
      </c>
      <c r="C39" s="23">
        <f t="shared" si="4"/>
        <v>169446.56719716976</v>
      </c>
      <c r="D39" s="24">
        <f t="shared" si="5"/>
        <v>853</v>
      </c>
      <c r="E39" s="9">
        <f t="shared" si="6"/>
        <v>168593.56719716976</v>
      </c>
      <c r="F39" s="9">
        <f t="shared" si="1"/>
        <v>415.7972185832332</v>
      </c>
      <c r="G39" s="22">
        <f t="shared" si="2"/>
        <v>169009.364415753</v>
      </c>
      <c r="J39" s="100">
        <f t="shared" si="7"/>
        <v>272</v>
      </c>
      <c r="K39" s="103">
        <f t="shared" si="8"/>
        <v>1.9542363776678284</v>
      </c>
    </row>
    <row r="40" spans="1:11" ht="12.75">
      <c r="A40" s="37">
        <f t="shared" si="0"/>
        <v>29</v>
      </c>
      <c r="B40" s="19">
        <f t="shared" si="3"/>
        <v>29</v>
      </c>
      <c r="C40" s="23">
        <f t="shared" si="4"/>
        <v>169009.364415753</v>
      </c>
      <c r="D40" s="24">
        <f t="shared" si="5"/>
        <v>853</v>
      </c>
      <c r="E40" s="9">
        <f t="shared" si="6"/>
        <v>168156.364415753</v>
      </c>
      <c r="F40" s="9">
        <f t="shared" si="1"/>
        <v>414.718958579062</v>
      </c>
      <c r="G40" s="22">
        <f t="shared" si="2"/>
        <v>168571.08337433205</v>
      </c>
      <c r="J40" s="100">
        <f t="shared" si="7"/>
        <v>271</v>
      </c>
      <c r="K40" s="103">
        <f t="shared" si="8"/>
        <v>1.94942856093473</v>
      </c>
    </row>
    <row r="41" spans="1:11" ht="12.75">
      <c r="A41" s="37">
        <f t="shared" si="0"/>
        <v>30</v>
      </c>
      <c r="B41" s="19">
        <f t="shared" si="3"/>
        <v>30</v>
      </c>
      <c r="C41" s="23">
        <f t="shared" si="4"/>
        <v>168571.08337433205</v>
      </c>
      <c r="D41" s="24">
        <f t="shared" si="5"/>
        <v>853</v>
      </c>
      <c r="E41" s="9">
        <f t="shared" si="6"/>
        <v>167718.08337433205</v>
      </c>
      <c r="F41" s="9">
        <f t="shared" si="1"/>
        <v>413.638039294834</v>
      </c>
      <c r="G41" s="22">
        <f t="shared" si="2"/>
        <v>168131.7214136269</v>
      </c>
      <c r="J41" s="100">
        <f t="shared" si="7"/>
        <v>270</v>
      </c>
      <c r="K41" s="103">
        <f t="shared" si="8"/>
        <v>1.9446325724031748</v>
      </c>
    </row>
    <row r="42" spans="1:11" ht="12.75">
      <c r="A42" s="37">
        <f t="shared" si="0"/>
        <v>31</v>
      </c>
      <c r="B42" s="19">
        <f t="shared" si="3"/>
        <v>31</v>
      </c>
      <c r="C42" s="23">
        <f t="shared" si="4"/>
        <v>168131.7214136269</v>
      </c>
      <c r="D42" s="24">
        <f t="shared" si="5"/>
        <v>853</v>
      </c>
      <c r="E42" s="9">
        <f t="shared" si="6"/>
        <v>167278.7214136269</v>
      </c>
      <c r="F42" s="9">
        <f t="shared" si="1"/>
        <v>412.5544541720301</v>
      </c>
      <c r="G42" s="22">
        <f t="shared" si="2"/>
        <v>167691.27586779892</v>
      </c>
      <c r="J42" s="100">
        <f t="shared" si="7"/>
        <v>269</v>
      </c>
      <c r="K42" s="103">
        <f t="shared" si="8"/>
        <v>1.9398483829733957</v>
      </c>
    </row>
    <row r="43" spans="1:11" ht="12.75">
      <c r="A43" s="37">
        <f t="shared" si="0"/>
        <v>32</v>
      </c>
      <c r="B43" s="19">
        <f t="shared" si="3"/>
        <v>32</v>
      </c>
      <c r="C43" s="23">
        <f t="shared" si="4"/>
        <v>167691.27586779892</v>
      </c>
      <c r="D43" s="24">
        <f t="shared" si="5"/>
        <v>853</v>
      </c>
      <c r="E43" s="9">
        <f t="shared" si="6"/>
        <v>166838.27586779892</v>
      </c>
      <c r="F43" s="9">
        <f t="shared" si="1"/>
        <v>411.46819663600763</v>
      </c>
      <c r="G43" s="22">
        <f t="shared" si="2"/>
        <v>167249.74406443493</v>
      </c>
      <c r="J43" s="100">
        <f t="shared" si="7"/>
        <v>268</v>
      </c>
      <c r="K43" s="103">
        <f t="shared" si="8"/>
        <v>1.9350759636172152</v>
      </c>
    </row>
    <row r="44" spans="1:11" ht="12.75">
      <c r="A44" s="37">
        <f aca="true" t="shared" si="9" ref="A44:A75">IF(C44=0,"",B44)</f>
        <v>33</v>
      </c>
      <c r="B44" s="19">
        <f t="shared" si="3"/>
        <v>33</v>
      </c>
      <c r="C44" s="23">
        <f t="shared" si="4"/>
        <v>167249.74406443493</v>
      </c>
      <c r="D44" s="24">
        <f t="shared" si="5"/>
        <v>853</v>
      </c>
      <c r="E44" s="9">
        <f t="shared" si="6"/>
        <v>166396.74406443493</v>
      </c>
      <c r="F44" s="9">
        <f aca="true" t="shared" si="10" ref="F44:F75">E44*F$3-E44</f>
        <v>410.379260095855</v>
      </c>
      <c r="G44" s="22">
        <f aca="true" t="shared" si="11" ref="G44:G75">E44*F$3</f>
        <v>166807.12332453078</v>
      </c>
      <c r="J44" s="100">
        <f t="shared" si="7"/>
        <v>267</v>
      </c>
      <c r="K44" s="103">
        <f t="shared" si="8"/>
        <v>1.9303152853778722</v>
      </c>
    </row>
    <row r="45" spans="1:11" ht="12.75">
      <c r="A45" s="37">
        <f t="shared" si="9"/>
        <v>34</v>
      </c>
      <c r="B45" s="19">
        <f aca="true" t="shared" si="12" ref="B45:B76">B44+1</f>
        <v>34</v>
      </c>
      <c r="C45" s="23">
        <f aca="true" t="shared" si="13" ref="C45:C76">G44</f>
        <v>166807.12332453078</v>
      </c>
      <c r="D45" s="24">
        <f aca="true" t="shared" si="14" ref="D45:D76">IF(C45&lt;D$6,C45,D$6)</f>
        <v>853</v>
      </c>
      <c r="E45" s="9">
        <f aca="true" t="shared" si="15" ref="E45:E76">C45-D45</f>
        <v>165954.12332453078</v>
      </c>
      <c r="F45" s="9">
        <f t="shared" si="10"/>
        <v>409.28763794444967</v>
      </c>
      <c r="G45" s="22">
        <f t="shared" si="11"/>
        <v>166363.41096247523</v>
      </c>
      <c r="J45" s="100">
        <f t="shared" si="7"/>
        <v>266</v>
      </c>
      <c r="K45" s="103">
        <f t="shared" si="8"/>
        <v>1.9255663193698442</v>
      </c>
    </row>
    <row r="46" spans="1:11" ht="12.75">
      <c r="A46" s="37">
        <f t="shared" si="9"/>
        <v>35</v>
      </c>
      <c r="B46" s="19">
        <f t="shared" si="12"/>
        <v>35</v>
      </c>
      <c r="C46" s="23">
        <f t="shared" si="13"/>
        <v>166363.41096247523</v>
      </c>
      <c r="D46" s="24">
        <f t="shared" si="14"/>
        <v>853</v>
      </c>
      <c r="E46" s="9">
        <f t="shared" si="15"/>
        <v>165510.41096247523</v>
      </c>
      <c r="F46" s="9">
        <f t="shared" si="10"/>
        <v>408.19332355831284</v>
      </c>
      <c r="G46" s="22">
        <f t="shared" si="11"/>
        <v>165918.60428603354</v>
      </c>
      <c r="J46" s="100">
        <f t="shared" si="7"/>
        <v>265</v>
      </c>
      <c r="K46" s="103">
        <f t="shared" si="8"/>
        <v>1.920829036778674</v>
      </c>
    </row>
    <row r="47" spans="1:11" ht="12.75">
      <c r="A47" s="37">
        <f t="shared" si="9"/>
        <v>36</v>
      </c>
      <c r="B47" s="19">
        <f t="shared" si="12"/>
        <v>36</v>
      </c>
      <c r="C47" s="23">
        <f t="shared" si="13"/>
        <v>165918.60428603354</v>
      </c>
      <c r="D47" s="24">
        <f t="shared" si="14"/>
        <v>853</v>
      </c>
      <c r="E47" s="9">
        <f t="shared" si="15"/>
        <v>165065.60428603354</v>
      </c>
      <c r="F47" s="9">
        <f t="shared" si="10"/>
        <v>407.0963102976966</v>
      </c>
      <c r="G47" s="22">
        <f t="shared" si="11"/>
        <v>165472.70059633124</v>
      </c>
      <c r="J47" s="100">
        <f t="shared" si="7"/>
        <v>264</v>
      </c>
      <c r="K47" s="103">
        <f t="shared" si="8"/>
        <v>1.9161034088607924</v>
      </c>
    </row>
    <row r="48" spans="1:11" ht="12.75">
      <c r="A48" s="37">
        <f t="shared" si="9"/>
        <v>37</v>
      </c>
      <c r="B48" s="19">
        <f t="shared" si="12"/>
        <v>37</v>
      </c>
      <c r="C48" s="23">
        <f t="shared" si="13"/>
        <v>165472.70059633124</v>
      </c>
      <c r="D48" s="24">
        <f t="shared" si="14"/>
        <v>853</v>
      </c>
      <c r="E48" s="9">
        <f t="shared" si="15"/>
        <v>164619.70059633124</v>
      </c>
      <c r="F48" s="9">
        <f t="shared" si="10"/>
        <v>405.99659150640946</v>
      </c>
      <c r="G48" s="22">
        <f t="shared" si="11"/>
        <v>165025.69718783765</v>
      </c>
      <c r="J48" s="100">
        <f t="shared" si="7"/>
        <v>263</v>
      </c>
      <c r="K48" s="103">
        <f t="shared" si="8"/>
        <v>1.911389406943347</v>
      </c>
    </row>
    <row r="49" spans="1:11" ht="12.75">
      <c r="A49" s="37">
        <f t="shared" si="9"/>
        <v>38</v>
      </c>
      <c r="B49" s="19">
        <f t="shared" si="12"/>
        <v>38</v>
      </c>
      <c r="C49" s="23">
        <f t="shared" si="13"/>
        <v>165025.69718783765</v>
      </c>
      <c r="D49" s="24">
        <f t="shared" si="14"/>
        <v>853</v>
      </c>
      <c r="E49" s="9">
        <f t="shared" si="15"/>
        <v>164172.69718783765</v>
      </c>
      <c r="F49" s="9">
        <f t="shared" si="10"/>
        <v>404.89416051193257</v>
      </c>
      <c r="G49" s="22">
        <f t="shared" si="11"/>
        <v>164577.59134834958</v>
      </c>
      <c r="J49" s="100">
        <f t="shared" si="7"/>
        <v>262</v>
      </c>
      <c r="K49" s="103">
        <f t="shared" si="8"/>
        <v>1.9066870024240241</v>
      </c>
    </row>
    <row r="50" spans="1:11" ht="12.75">
      <c r="A50" s="37">
        <f t="shared" si="9"/>
        <v>39</v>
      </c>
      <c r="B50" s="19">
        <f t="shared" si="12"/>
        <v>39</v>
      </c>
      <c r="C50" s="23">
        <f t="shared" si="13"/>
        <v>164577.59134834958</v>
      </c>
      <c r="D50" s="24">
        <f t="shared" si="14"/>
        <v>853</v>
      </c>
      <c r="E50" s="9">
        <f t="shared" si="15"/>
        <v>163724.59134834958</v>
      </c>
      <c r="F50" s="9">
        <f t="shared" si="10"/>
        <v>403.7890106252162</v>
      </c>
      <c r="G50" s="22">
        <f t="shared" si="11"/>
        <v>164128.3803589748</v>
      </c>
      <c r="J50" s="100">
        <f t="shared" si="7"/>
        <v>261</v>
      </c>
      <c r="K50" s="103">
        <f t="shared" si="8"/>
        <v>1.9019961667708798</v>
      </c>
    </row>
    <row r="51" spans="1:11" ht="12.75">
      <c r="A51" s="37">
        <f t="shared" si="9"/>
        <v>40</v>
      </c>
      <c r="B51" s="19">
        <f t="shared" si="12"/>
        <v>40</v>
      </c>
      <c r="C51" s="23">
        <f t="shared" si="13"/>
        <v>164128.3803589748</v>
      </c>
      <c r="D51" s="24">
        <f t="shared" si="14"/>
        <v>853</v>
      </c>
      <c r="E51" s="9">
        <f t="shared" si="15"/>
        <v>163275.3803589748</v>
      </c>
      <c r="F51" s="9">
        <f t="shared" si="10"/>
        <v>402.68113514073775</v>
      </c>
      <c r="G51" s="22">
        <f t="shared" si="11"/>
        <v>163678.06149411554</v>
      </c>
      <c r="J51" s="100">
        <f t="shared" si="7"/>
        <v>260</v>
      </c>
      <c r="K51" s="103">
        <f t="shared" si="8"/>
        <v>1.8973168715221629</v>
      </c>
    </row>
    <row r="52" spans="1:11" ht="12.75">
      <c r="A52" s="37">
        <f t="shared" si="9"/>
        <v>41</v>
      </c>
      <c r="B52" s="19">
        <f t="shared" si="12"/>
        <v>41</v>
      </c>
      <c r="C52" s="23">
        <f t="shared" si="13"/>
        <v>163678.06149411554</v>
      </c>
      <c r="D52" s="24">
        <f t="shared" si="14"/>
        <v>853</v>
      </c>
      <c r="E52" s="9">
        <f t="shared" si="15"/>
        <v>162825.06149411554</v>
      </c>
      <c r="F52" s="9">
        <f t="shared" si="10"/>
        <v>401.57052733641467</v>
      </c>
      <c r="G52" s="22">
        <f t="shared" si="11"/>
        <v>163226.63202145195</v>
      </c>
      <c r="J52" s="100">
        <f t="shared" si="7"/>
        <v>259</v>
      </c>
      <c r="K52" s="103">
        <f t="shared" si="8"/>
        <v>1.8926490882861449</v>
      </c>
    </row>
    <row r="53" spans="1:11" ht="12.75">
      <c r="A53" s="37">
        <f t="shared" si="9"/>
        <v>42</v>
      </c>
      <c r="B53" s="19">
        <f t="shared" si="12"/>
        <v>42</v>
      </c>
      <c r="C53" s="23">
        <f t="shared" si="13"/>
        <v>163226.63202145195</v>
      </c>
      <c r="D53" s="24">
        <f t="shared" si="14"/>
        <v>853</v>
      </c>
      <c r="E53" s="9">
        <f t="shared" si="15"/>
        <v>162373.63202145195</v>
      </c>
      <c r="F53" s="9">
        <f t="shared" si="10"/>
        <v>400.45718047366245</v>
      </c>
      <c r="G53" s="22">
        <f t="shared" si="11"/>
        <v>162774.0892019256</v>
      </c>
      <c r="J53" s="100">
        <f t="shared" si="7"/>
        <v>258</v>
      </c>
      <c r="K53" s="103">
        <f t="shared" si="8"/>
        <v>1.8879927887409458</v>
      </c>
    </row>
    <row r="54" spans="1:11" ht="12.75">
      <c r="A54" s="37">
        <f t="shared" si="9"/>
        <v>43</v>
      </c>
      <c r="B54" s="19">
        <f t="shared" si="12"/>
        <v>43</v>
      </c>
      <c r="C54" s="23">
        <f t="shared" si="13"/>
        <v>162774.0892019256</v>
      </c>
      <c r="D54" s="24">
        <f t="shared" si="14"/>
        <v>853</v>
      </c>
      <c r="E54" s="9">
        <f t="shared" si="15"/>
        <v>161921.0892019256</v>
      </c>
      <c r="F54" s="9">
        <f t="shared" si="10"/>
        <v>399.341087797191</v>
      </c>
      <c r="G54" s="22">
        <f t="shared" si="11"/>
        <v>162320.4302897228</v>
      </c>
      <c r="J54" s="100">
        <f t="shared" si="7"/>
        <v>257</v>
      </c>
      <c r="K54" s="103">
        <f t="shared" si="8"/>
        <v>1.883347944634364</v>
      </c>
    </row>
    <row r="55" spans="1:11" ht="12.75">
      <c r="A55" s="37">
        <f t="shared" si="9"/>
        <v>44</v>
      </c>
      <c r="B55" s="19">
        <f t="shared" si="12"/>
        <v>44</v>
      </c>
      <c r="C55" s="23">
        <f t="shared" si="13"/>
        <v>162320.4302897228</v>
      </c>
      <c r="D55" s="24">
        <f t="shared" si="14"/>
        <v>853</v>
      </c>
      <c r="E55" s="9">
        <f t="shared" si="15"/>
        <v>161467.4302897228</v>
      </c>
      <c r="F55" s="9">
        <f t="shared" si="10"/>
        <v>398.22224253509194</v>
      </c>
      <c r="G55" s="22">
        <f t="shared" si="11"/>
        <v>161865.6525322579</v>
      </c>
      <c r="J55" s="100">
        <f t="shared" si="7"/>
        <v>256</v>
      </c>
      <c r="K55" s="103">
        <f t="shared" si="8"/>
        <v>1.8787145277837032</v>
      </c>
    </row>
    <row r="56" spans="1:11" ht="12.75">
      <c r="A56" s="37">
        <f t="shared" si="9"/>
        <v>45</v>
      </c>
      <c r="B56" s="19">
        <f t="shared" si="12"/>
        <v>45</v>
      </c>
      <c r="C56" s="23">
        <f t="shared" si="13"/>
        <v>161865.6525322579</v>
      </c>
      <c r="D56" s="24">
        <f t="shared" si="14"/>
        <v>853</v>
      </c>
      <c r="E56" s="9">
        <f t="shared" si="15"/>
        <v>161012.6525322579</v>
      </c>
      <c r="F56" s="9">
        <f t="shared" si="10"/>
        <v>397.1006378987513</v>
      </c>
      <c r="G56" s="22">
        <f t="shared" si="11"/>
        <v>161409.75317015665</v>
      </c>
      <c r="J56" s="100">
        <f t="shared" si="7"/>
        <v>255</v>
      </c>
      <c r="K56" s="103">
        <f t="shared" si="8"/>
        <v>1.8740925100756036</v>
      </c>
    </row>
    <row r="57" spans="1:11" ht="12.75">
      <c r="A57" s="37">
        <f t="shared" si="9"/>
        <v>46</v>
      </c>
      <c r="B57" s="19">
        <f t="shared" si="12"/>
        <v>46</v>
      </c>
      <c r="C57" s="23">
        <f t="shared" si="13"/>
        <v>161409.75317015665</v>
      </c>
      <c r="D57" s="24">
        <f t="shared" si="14"/>
        <v>853</v>
      </c>
      <c r="E57" s="9">
        <f t="shared" si="15"/>
        <v>160556.75317015665</v>
      </c>
      <c r="F57" s="9">
        <f t="shared" si="10"/>
        <v>395.9762670827913</v>
      </c>
      <c r="G57" s="22">
        <f t="shared" si="11"/>
        <v>160952.72943723944</v>
      </c>
      <c r="J57" s="100">
        <f t="shared" si="7"/>
        <v>254</v>
      </c>
      <c r="K57" s="103">
        <f t="shared" si="8"/>
        <v>1.8694818634658679</v>
      </c>
    </row>
    <row r="58" spans="1:11" ht="12.75">
      <c r="A58" s="37">
        <f t="shared" si="9"/>
        <v>47</v>
      </c>
      <c r="B58" s="19">
        <f t="shared" si="12"/>
        <v>47</v>
      </c>
      <c r="C58" s="23">
        <f t="shared" si="13"/>
        <v>160952.72943723944</v>
      </c>
      <c r="D58" s="24">
        <f t="shared" si="14"/>
        <v>853</v>
      </c>
      <c r="E58" s="9">
        <f t="shared" si="15"/>
        <v>160099.72943723944</v>
      </c>
      <c r="F58" s="9">
        <f t="shared" si="10"/>
        <v>394.8491232650704</v>
      </c>
      <c r="G58" s="22">
        <f t="shared" si="11"/>
        <v>160494.5785605045</v>
      </c>
      <c r="J58" s="100">
        <f t="shared" si="7"/>
        <v>253</v>
      </c>
      <c r="K58" s="103">
        <f t="shared" si="8"/>
        <v>1.864882559979295</v>
      </c>
    </row>
    <row r="59" spans="1:11" ht="12.75">
      <c r="A59" s="37">
        <f t="shared" si="9"/>
        <v>48</v>
      </c>
      <c r="B59" s="19">
        <f t="shared" si="12"/>
        <v>48</v>
      </c>
      <c r="C59" s="23">
        <f t="shared" si="13"/>
        <v>160494.5785605045</v>
      </c>
      <c r="D59" s="24">
        <f t="shared" si="14"/>
        <v>853</v>
      </c>
      <c r="E59" s="9">
        <f t="shared" si="15"/>
        <v>159641.5785605045</v>
      </c>
      <c r="F59" s="9">
        <f t="shared" si="10"/>
        <v>393.7191996066249</v>
      </c>
      <c r="G59" s="22">
        <f t="shared" si="11"/>
        <v>160035.29776011113</v>
      </c>
      <c r="J59" s="100">
        <f t="shared" si="7"/>
        <v>252</v>
      </c>
      <c r="K59" s="103">
        <f t="shared" si="8"/>
        <v>1.8602945717095072</v>
      </c>
    </row>
    <row r="60" spans="1:11" ht="12.75">
      <c r="A60" s="37">
        <f t="shared" si="9"/>
        <v>49</v>
      </c>
      <c r="B60" s="19">
        <f t="shared" si="12"/>
        <v>49</v>
      </c>
      <c r="C60" s="23">
        <f t="shared" si="13"/>
        <v>160035.29776011113</v>
      </c>
      <c r="D60" s="24">
        <f t="shared" si="14"/>
        <v>853</v>
      </c>
      <c r="E60" s="9">
        <f t="shared" si="15"/>
        <v>159182.29776011113</v>
      </c>
      <c r="F60" s="9">
        <f t="shared" si="10"/>
        <v>392.58648925161106</v>
      </c>
      <c r="G60" s="22">
        <f t="shared" si="11"/>
        <v>159574.88424936275</v>
      </c>
      <c r="J60" s="100">
        <f t="shared" si="7"/>
        <v>251</v>
      </c>
      <c r="K60" s="103">
        <f t="shared" si="8"/>
        <v>1.855717870818783</v>
      </c>
    </row>
    <row r="61" spans="1:11" ht="12.75">
      <c r="A61" s="37">
        <f t="shared" si="9"/>
        <v>50</v>
      </c>
      <c r="B61" s="19">
        <f t="shared" si="12"/>
        <v>50</v>
      </c>
      <c r="C61" s="23">
        <f t="shared" si="13"/>
        <v>159574.88424936275</v>
      </c>
      <c r="D61" s="24">
        <f t="shared" si="14"/>
        <v>853</v>
      </c>
      <c r="E61" s="9">
        <f t="shared" si="15"/>
        <v>158721.88424936275</v>
      </c>
      <c r="F61" s="9">
        <f t="shared" si="10"/>
        <v>391.4509853272757</v>
      </c>
      <c r="G61" s="22">
        <f t="shared" si="11"/>
        <v>159113.33523469002</v>
      </c>
      <c r="J61" s="100">
        <f t="shared" si="7"/>
        <v>250</v>
      </c>
      <c r="K61" s="103">
        <f t="shared" si="8"/>
        <v>1.8511524295378874</v>
      </c>
    </row>
    <row r="62" spans="1:11" ht="12.75">
      <c r="A62" s="37">
        <f t="shared" si="9"/>
        <v>51</v>
      </c>
      <c r="B62" s="19">
        <f t="shared" si="12"/>
        <v>51</v>
      </c>
      <c r="C62" s="23">
        <f t="shared" si="13"/>
        <v>159113.33523469002</v>
      </c>
      <c r="D62" s="24">
        <f t="shared" si="14"/>
        <v>853</v>
      </c>
      <c r="E62" s="9">
        <f t="shared" si="15"/>
        <v>158260.33523469002</v>
      </c>
      <c r="F62" s="9">
        <f t="shared" si="10"/>
        <v>390.31268094395637</v>
      </c>
      <c r="G62" s="22">
        <f t="shared" si="11"/>
        <v>158650.64791563398</v>
      </c>
      <c r="J62" s="100">
        <f t="shared" si="7"/>
        <v>249</v>
      </c>
      <c r="K62" s="103">
        <f t="shared" si="8"/>
        <v>1.8465982201659024</v>
      </c>
    </row>
    <row r="63" spans="1:11" ht="12.75">
      <c r="A63" s="37">
        <f t="shared" si="9"/>
        <v>52</v>
      </c>
      <c r="B63" s="19">
        <f t="shared" si="12"/>
        <v>52</v>
      </c>
      <c r="C63" s="23">
        <f t="shared" si="13"/>
        <v>158650.64791563398</v>
      </c>
      <c r="D63" s="24">
        <f t="shared" si="14"/>
        <v>853</v>
      </c>
      <c r="E63" s="9">
        <f t="shared" si="15"/>
        <v>157797.64791563398</v>
      </c>
      <c r="F63" s="9">
        <f t="shared" si="10"/>
        <v>389.1715691949357</v>
      </c>
      <c r="G63" s="22">
        <f t="shared" si="11"/>
        <v>158186.8194848289</v>
      </c>
      <c r="J63" s="100">
        <f t="shared" si="7"/>
        <v>248</v>
      </c>
      <c r="K63" s="103">
        <f t="shared" si="8"/>
        <v>1.8420552150700609</v>
      </c>
    </row>
    <row r="64" spans="1:11" ht="12.75">
      <c r="A64" s="37">
        <f t="shared" si="9"/>
        <v>53</v>
      </c>
      <c r="B64" s="19">
        <f t="shared" si="12"/>
        <v>53</v>
      </c>
      <c r="C64" s="23">
        <f t="shared" si="13"/>
        <v>158186.8194848289</v>
      </c>
      <c r="D64" s="24">
        <f t="shared" si="14"/>
        <v>853</v>
      </c>
      <c r="E64" s="9">
        <f t="shared" si="15"/>
        <v>157333.8194848289</v>
      </c>
      <c r="F64" s="9">
        <f t="shared" si="10"/>
        <v>388.02764315652894</v>
      </c>
      <c r="G64" s="22">
        <f t="shared" si="11"/>
        <v>157721.84712798544</v>
      </c>
      <c r="J64" s="100">
        <f t="shared" si="7"/>
        <v>247</v>
      </c>
      <c r="K64" s="103">
        <f t="shared" si="8"/>
        <v>1.837523386685578</v>
      </c>
    </row>
    <row r="65" spans="1:11" ht="12.75">
      <c r="A65" s="37">
        <f t="shared" si="9"/>
        <v>54</v>
      </c>
      <c r="B65" s="19">
        <f t="shared" si="12"/>
        <v>54</v>
      </c>
      <c r="C65" s="23">
        <f t="shared" si="13"/>
        <v>157721.84712798544</v>
      </c>
      <c r="D65" s="24">
        <f t="shared" si="14"/>
        <v>853</v>
      </c>
      <c r="E65" s="9">
        <f t="shared" si="15"/>
        <v>156868.84712798544</v>
      </c>
      <c r="F65" s="9">
        <f t="shared" si="10"/>
        <v>386.8808958878799</v>
      </c>
      <c r="G65" s="22">
        <f t="shared" si="11"/>
        <v>157255.72802387332</v>
      </c>
      <c r="J65" s="100">
        <f t="shared" si="7"/>
        <v>246</v>
      </c>
      <c r="K65" s="103">
        <f t="shared" si="8"/>
        <v>1.8330027075154816</v>
      </c>
    </row>
    <row r="66" spans="1:11" ht="12.75">
      <c r="A66" s="37">
        <f t="shared" si="9"/>
        <v>55</v>
      </c>
      <c r="B66" s="19">
        <f t="shared" si="12"/>
        <v>55</v>
      </c>
      <c r="C66" s="23">
        <f t="shared" si="13"/>
        <v>157255.72802387332</v>
      </c>
      <c r="D66" s="24">
        <f t="shared" si="14"/>
        <v>853</v>
      </c>
      <c r="E66" s="9">
        <f t="shared" si="15"/>
        <v>156402.72802387332</v>
      </c>
      <c r="F66" s="9">
        <f t="shared" si="10"/>
        <v>385.7313204311067</v>
      </c>
      <c r="G66" s="22">
        <f t="shared" si="11"/>
        <v>156788.45934430443</v>
      </c>
      <c r="J66" s="100">
        <f t="shared" si="7"/>
        <v>245</v>
      </c>
      <c r="K66" s="103">
        <f t="shared" si="8"/>
        <v>1.8284931501304504</v>
      </c>
    </row>
    <row r="67" spans="1:11" ht="12.75">
      <c r="A67" s="37">
        <f t="shared" si="9"/>
        <v>56</v>
      </c>
      <c r="B67" s="19">
        <f t="shared" si="12"/>
        <v>56</v>
      </c>
      <c r="C67" s="23">
        <f t="shared" si="13"/>
        <v>156788.45934430443</v>
      </c>
      <c r="D67" s="24">
        <f t="shared" si="14"/>
        <v>853</v>
      </c>
      <c r="E67" s="9">
        <f t="shared" si="15"/>
        <v>155935.45934430443</v>
      </c>
      <c r="F67" s="9">
        <f t="shared" si="10"/>
        <v>384.57890981115634</v>
      </c>
      <c r="G67" s="22">
        <f t="shared" si="11"/>
        <v>156320.03825411559</v>
      </c>
      <c r="J67" s="100">
        <f t="shared" si="7"/>
        <v>244</v>
      </c>
      <c r="K67" s="103">
        <f t="shared" si="8"/>
        <v>1.823994687168644</v>
      </c>
    </row>
    <row r="68" spans="1:11" ht="12.75">
      <c r="A68" s="37">
        <f t="shared" si="9"/>
        <v>57</v>
      </c>
      <c r="B68" s="19">
        <f t="shared" si="12"/>
        <v>57</v>
      </c>
      <c r="C68" s="23">
        <f t="shared" si="13"/>
        <v>156320.03825411559</v>
      </c>
      <c r="D68" s="24">
        <f t="shared" si="14"/>
        <v>853</v>
      </c>
      <c r="E68" s="9">
        <f t="shared" si="15"/>
        <v>155467.03825411559</v>
      </c>
      <c r="F68" s="9">
        <f t="shared" si="10"/>
        <v>383.42365703571704</v>
      </c>
      <c r="G68" s="22">
        <f t="shared" si="11"/>
        <v>155850.4619111513</v>
      </c>
      <c r="J68" s="100">
        <f t="shared" si="7"/>
        <v>243</v>
      </c>
      <c r="K68" s="103">
        <f t="shared" si="8"/>
        <v>1.819507291335537</v>
      </c>
    </row>
    <row r="69" spans="1:11" ht="12.75">
      <c r="A69" s="37">
        <f t="shared" si="9"/>
        <v>58</v>
      </c>
      <c r="B69" s="19">
        <f t="shared" si="12"/>
        <v>58</v>
      </c>
      <c r="C69" s="23">
        <f t="shared" si="13"/>
        <v>155850.4619111513</v>
      </c>
      <c r="D69" s="24">
        <f t="shared" si="14"/>
        <v>853</v>
      </c>
      <c r="E69" s="9">
        <f t="shared" si="15"/>
        <v>154997.4619111513</v>
      </c>
      <c r="F69" s="9">
        <f t="shared" si="10"/>
        <v>382.2655550952768</v>
      </c>
      <c r="G69" s="22">
        <f t="shared" si="11"/>
        <v>155379.72746624658</v>
      </c>
      <c r="J69" s="100">
        <f t="shared" si="7"/>
        <v>242</v>
      </c>
      <c r="K69" s="103">
        <f t="shared" si="8"/>
        <v>1.8150309354037546</v>
      </c>
    </row>
    <row r="70" spans="1:11" ht="12.75">
      <c r="A70" s="37">
        <f t="shared" si="9"/>
        <v>59</v>
      </c>
      <c r="B70" s="19">
        <f t="shared" si="12"/>
        <v>59</v>
      </c>
      <c r="C70" s="23">
        <f t="shared" si="13"/>
        <v>155379.72746624658</v>
      </c>
      <c r="D70" s="24">
        <f t="shared" si="14"/>
        <v>853</v>
      </c>
      <c r="E70" s="9">
        <f t="shared" si="15"/>
        <v>154526.72746624658</v>
      </c>
      <c r="F70" s="9">
        <f t="shared" si="10"/>
        <v>381.10459696300677</v>
      </c>
      <c r="G70" s="22">
        <f t="shared" si="11"/>
        <v>154907.8320632096</v>
      </c>
      <c r="J70" s="100">
        <f t="shared" si="7"/>
        <v>241</v>
      </c>
      <c r="K70" s="103">
        <f t="shared" si="8"/>
        <v>1.8105655922129071</v>
      </c>
    </row>
    <row r="71" spans="1:11" ht="12.75">
      <c r="A71" s="37">
        <f t="shared" si="9"/>
        <v>60</v>
      </c>
      <c r="B71" s="19">
        <f t="shared" si="12"/>
        <v>60</v>
      </c>
      <c r="C71" s="23">
        <f t="shared" si="13"/>
        <v>154907.8320632096</v>
      </c>
      <c r="D71" s="24">
        <f t="shared" si="14"/>
        <v>853</v>
      </c>
      <c r="E71" s="9">
        <f t="shared" si="15"/>
        <v>154054.8320632096</v>
      </c>
      <c r="F71" s="9">
        <f t="shared" si="10"/>
        <v>379.94077559481957</v>
      </c>
      <c r="G71" s="22">
        <f t="shared" si="11"/>
        <v>154434.7728388044</v>
      </c>
      <c r="J71" s="100">
        <f t="shared" si="7"/>
        <v>240</v>
      </c>
      <c r="K71" s="103">
        <f t="shared" si="8"/>
        <v>1.8061112346694237</v>
      </c>
    </row>
    <row r="72" spans="1:11" ht="12.75">
      <c r="A72" s="37">
        <f t="shared" si="9"/>
        <v>61</v>
      </c>
      <c r="B72" s="19">
        <f t="shared" si="12"/>
        <v>61</v>
      </c>
      <c r="C72" s="23">
        <f t="shared" si="13"/>
        <v>154434.7728388044</v>
      </c>
      <c r="D72" s="24">
        <f t="shared" si="14"/>
        <v>853</v>
      </c>
      <c r="E72" s="9">
        <f t="shared" si="15"/>
        <v>153581.7728388044</v>
      </c>
      <c r="F72" s="9">
        <f t="shared" si="10"/>
        <v>378.7740839291655</v>
      </c>
      <c r="G72" s="22">
        <f t="shared" si="11"/>
        <v>153960.54692273357</v>
      </c>
      <c r="J72" s="100">
        <f t="shared" si="7"/>
        <v>239</v>
      </c>
      <c r="K72" s="103">
        <f t="shared" si="8"/>
        <v>1.8016678357463909</v>
      </c>
    </row>
    <row r="73" spans="1:11" ht="12.75">
      <c r="A73" s="37">
        <f t="shared" si="9"/>
        <v>62</v>
      </c>
      <c r="B73" s="19">
        <f t="shared" si="12"/>
        <v>62</v>
      </c>
      <c r="C73" s="23">
        <f t="shared" si="13"/>
        <v>153960.54692273357</v>
      </c>
      <c r="D73" s="24">
        <f t="shared" si="14"/>
        <v>853</v>
      </c>
      <c r="E73" s="9">
        <f t="shared" si="15"/>
        <v>153107.54692273357</v>
      </c>
      <c r="F73" s="9">
        <f t="shared" si="10"/>
        <v>377.6045148871199</v>
      </c>
      <c r="G73" s="22">
        <f t="shared" si="11"/>
        <v>153485.1514376207</v>
      </c>
      <c r="J73" s="100">
        <f t="shared" si="7"/>
        <v>238</v>
      </c>
      <c r="K73" s="103">
        <f t="shared" si="8"/>
        <v>1.797235368483385</v>
      </c>
    </row>
    <row r="74" spans="1:11" ht="12.75">
      <c r="A74" s="37">
        <f t="shared" si="9"/>
        <v>63</v>
      </c>
      <c r="B74" s="19">
        <f t="shared" si="12"/>
        <v>63</v>
      </c>
      <c r="C74" s="23">
        <f t="shared" si="13"/>
        <v>153485.1514376207</v>
      </c>
      <c r="D74" s="24">
        <f t="shared" si="14"/>
        <v>853</v>
      </c>
      <c r="E74" s="9">
        <f t="shared" si="15"/>
        <v>152632.1514376207</v>
      </c>
      <c r="F74" s="9">
        <f t="shared" si="10"/>
        <v>376.4320613722957</v>
      </c>
      <c r="G74" s="22">
        <f t="shared" si="11"/>
        <v>153008.583498993</v>
      </c>
      <c r="J74" s="100">
        <f t="shared" si="7"/>
        <v>237</v>
      </c>
      <c r="K74" s="103">
        <f t="shared" si="8"/>
        <v>1.7928138059863123</v>
      </c>
    </row>
    <row r="75" spans="1:11" ht="12.75">
      <c r="A75" s="37">
        <f t="shared" si="9"/>
        <v>64</v>
      </c>
      <c r="B75" s="19">
        <f t="shared" si="12"/>
        <v>64</v>
      </c>
      <c r="C75" s="23">
        <f t="shared" si="13"/>
        <v>153008.583498993</v>
      </c>
      <c r="D75" s="24">
        <f t="shared" si="14"/>
        <v>853</v>
      </c>
      <c r="E75" s="9">
        <f t="shared" si="15"/>
        <v>152155.583498993</v>
      </c>
      <c r="F75" s="9">
        <f t="shared" si="10"/>
        <v>375.25671627078555</v>
      </c>
      <c r="G75" s="22">
        <f t="shared" si="11"/>
        <v>152530.84021526377</v>
      </c>
      <c r="J75" s="100">
        <f t="shared" si="7"/>
        <v>236</v>
      </c>
      <c r="K75" s="103">
        <f t="shared" si="8"/>
        <v>1.7884031214272431</v>
      </c>
    </row>
    <row r="76" spans="1:11" ht="12.75">
      <c r="A76" s="37">
        <f aca="true" t="shared" si="16" ref="A76:A100">IF(C76=0,"",B76)</f>
        <v>65</v>
      </c>
      <c r="B76" s="19">
        <f t="shared" si="12"/>
        <v>65</v>
      </c>
      <c r="C76" s="23">
        <f t="shared" si="13"/>
        <v>152530.84021526377</v>
      </c>
      <c r="D76" s="24">
        <f t="shared" si="14"/>
        <v>853</v>
      </c>
      <c r="E76" s="9">
        <f t="shared" si="15"/>
        <v>151677.84021526377</v>
      </c>
      <c r="F76" s="9">
        <f aca="true" t="shared" si="17" ref="F76:F139">E76*F$3-E76</f>
        <v>374.07847245121957</v>
      </c>
      <c r="G76" s="22">
        <f aca="true" t="shared" si="18" ref="G76:G100">E76*F$3</f>
        <v>152051.918687715</v>
      </c>
      <c r="J76" s="100">
        <f t="shared" si="7"/>
        <v>235</v>
      </c>
      <c r="K76" s="103">
        <f t="shared" si="8"/>
        <v>1.7840032880442496</v>
      </c>
    </row>
    <row r="77" spans="1:11" ht="12.75">
      <c r="A77" s="37">
        <f t="shared" si="16"/>
        <v>66</v>
      </c>
      <c r="B77" s="19">
        <f aca="true" t="shared" si="19" ref="B77:B100">B76+1</f>
        <v>66</v>
      </c>
      <c r="C77" s="23">
        <f aca="true" t="shared" si="20" ref="C77:C100">G76</f>
        <v>152051.918687715</v>
      </c>
      <c r="D77" s="24">
        <f aca="true" t="shared" si="21" ref="D77:D140">IF(C77&lt;D$6,C77,D$6)</f>
        <v>853</v>
      </c>
      <c r="E77" s="9">
        <f aca="true" t="shared" si="22" ref="E77:E100">C77-D77</f>
        <v>151198.918687715</v>
      </c>
      <c r="F77" s="9">
        <f t="shared" si="17"/>
        <v>372.89732276450377</v>
      </c>
      <c r="G77" s="22">
        <f t="shared" si="18"/>
        <v>151571.8160104795</v>
      </c>
      <c r="J77" s="100">
        <f aca="true" t="shared" si="23" ref="J77:J140">IF(G$371=0,IF(A78="","",B$8-B77),"")</f>
        <v>234</v>
      </c>
      <c r="K77" s="103">
        <f aca="true" t="shared" si="24" ref="K77:K140">IF(G$371=0,IF(J77="","",POWER(F$3,J77)),"")</f>
        <v>1.7796142791412433</v>
      </c>
    </row>
    <row r="78" spans="1:11" ht="12.75">
      <c r="A78" s="37">
        <f t="shared" si="16"/>
        <v>67</v>
      </c>
      <c r="B78" s="19">
        <f t="shared" si="19"/>
        <v>67</v>
      </c>
      <c r="C78" s="23">
        <f t="shared" si="20"/>
        <v>151571.8160104795</v>
      </c>
      <c r="D78" s="24">
        <f t="shared" si="21"/>
        <v>853</v>
      </c>
      <c r="E78" s="9">
        <f t="shared" si="22"/>
        <v>150718.8160104795</v>
      </c>
      <c r="F78" s="9">
        <f t="shared" si="17"/>
        <v>371.71326004405273</v>
      </c>
      <c r="G78" s="22">
        <f t="shared" si="18"/>
        <v>151090.52927052355</v>
      </c>
      <c r="J78" s="100">
        <f t="shared" si="23"/>
        <v>233</v>
      </c>
      <c r="K78" s="103">
        <f t="shared" si="24"/>
        <v>1.7752360680878156</v>
      </c>
    </row>
    <row r="79" spans="1:11" ht="12.75">
      <c r="A79" s="37">
        <f t="shared" si="16"/>
        <v>68</v>
      </c>
      <c r="B79" s="19">
        <f t="shared" si="19"/>
        <v>68</v>
      </c>
      <c r="C79" s="23">
        <f t="shared" si="20"/>
        <v>151090.52927052355</v>
      </c>
      <c r="D79" s="24">
        <f t="shared" si="21"/>
        <v>853</v>
      </c>
      <c r="E79" s="9">
        <f t="shared" si="22"/>
        <v>150237.52927052355</v>
      </c>
      <c r="F79" s="9">
        <f t="shared" si="17"/>
        <v>370.5262771054695</v>
      </c>
      <c r="G79" s="22">
        <f t="shared" si="18"/>
        <v>150608.05554762902</v>
      </c>
      <c r="J79" s="100">
        <f t="shared" si="23"/>
        <v>232</v>
      </c>
      <c r="K79" s="103">
        <f t="shared" si="24"/>
        <v>1.770868628319071</v>
      </c>
    </row>
    <row r="80" spans="1:11" ht="12.75">
      <c r="A80" s="37">
        <f t="shared" si="16"/>
        <v>69</v>
      </c>
      <c r="B80" s="19">
        <f t="shared" si="19"/>
        <v>69</v>
      </c>
      <c r="C80" s="23">
        <f t="shared" si="20"/>
        <v>150608.05554762902</v>
      </c>
      <c r="D80" s="24">
        <f t="shared" si="21"/>
        <v>853</v>
      </c>
      <c r="E80" s="9">
        <f t="shared" si="22"/>
        <v>149755.05554762902</v>
      </c>
      <c r="F80" s="9">
        <f t="shared" si="17"/>
        <v>369.33636674677837</v>
      </c>
      <c r="G80" s="22">
        <f t="shared" si="18"/>
        <v>150124.3919143758</v>
      </c>
      <c r="J80" s="100">
        <f t="shared" si="23"/>
        <v>231</v>
      </c>
      <c r="K80" s="103">
        <f t="shared" si="24"/>
        <v>1.7665119333354722</v>
      </c>
    </row>
    <row r="81" spans="1:11" ht="12.75">
      <c r="A81" s="37">
        <f t="shared" si="16"/>
        <v>70</v>
      </c>
      <c r="B81" s="19">
        <f t="shared" si="19"/>
        <v>70</v>
      </c>
      <c r="C81" s="23">
        <f t="shared" si="20"/>
        <v>150124.3919143758</v>
      </c>
      <c r="D81" s="24">
        <f t="shared" si="21"/>
        <v>853</v>
      </c>
      <c r="E81" s="9">
        <f t="shared" si="22"/>
        <v>149271.3919143758</v>
      </c>
      <c r="F81" s="9">
        <f t="shared" si="17"/>
        <v>368.14352174813394</v>
      </c>
      <c r="G81" s="22">
        <f t="shared" si="18"/>
        <v>149639.53543612393</v>
      </c>
      <c r="J81" s="100">
        <f t="shared" si="23"/>
        <v>230</v>
      </c>
      <c r="K81" s="103">
        <f t="shared" si="24"/>
        <v>1.762165956702674</v>
      </c>
    </row>
    <row r="82" spans="1:11" ht="12.75">
      <c r="A82" s="37">
        <f t="shared" si="16"/>
        <v>71</v>
      </c>
      <c r="B82" s="19">
        <f t="shared" si="19"/>
        <v>71</v>
      </c>
      <c r="C82" s="23">
        <f t="shared" si="20"/>
        <v>149639.53543612393</v>
      </c>
      <c r="D82" s="24">
        <f t="shared" si="21"/>
        <v>853</v>
      </c>
      <c r="E82" s="9">
        <f t="shared" si="22"/>
        <v>148786.53543612393</v>
      </c>
      <c r="F82" s="9">
        <f t="shared" si="17"/>
        <v>366.9477348719083</v>
      </c>
      <c r="G82" s="22">
        <f t="shared" si="18"/>
        <v>149153.48317099584</v>
      </c>
      <c r="J82" s="100">
        <f t="shared" si="23"/>
        <v>229</v>
      </c>
      <c r="K82" s="103">
        <f t="shared" si="24"/>
        <v>1.7578306720513655</v>
      </c>
    </row>
    <row r="83" spans="1:11" ht="12.75">
      <c r="A83" s="37">
        <f t="shared" si="16"/>
        <v>72</v>
      </c>
      <c r="B83" s="19">
        <f t="shared" si="19"/>
        <v>72</v>
      </c>
      <c r="C83" s="23">
        <f t="shared" si="20"/>
        <v>149153.48317099584</v>
      </c>
      <c r="D83" s="24">
        <f t="shared" si="21"/>
        <v>853</v>
      </c>
      <c r="E83" s="9">
        <f t="shared" si="22"/>
        <v>148300.48317099584</v>
      </c>
      <c r="F83" s="9">
        <f t="shared" si="17"/>
        <v>365.7489988626621</v>
      </c>
      <c r="G83" s="22">
        <f t="shared" si="18"/>
        <v>148666.2321698585</v>
      </c>
      <c r="J83" s="100">
        <f t="shared" si="23"/>
        <v>228</v>
      </c>
      <c r="K83" s="103">
        <f t="shared" si="24"/>
        <v>1.7535060530771096</v>
      </c>
    </row>
    <row r="84" spans="1:11" ht="12.75">
      <c r="A84" s="37">
        <f t="shared" si="16"/>
        <v>73</v>
      </c>
      <c r="B84" s="19">
        <f t="shared" si="19"/>
        <v>73</v>
      </c>
      <c r="C84" s="23">
        <f t="shared" si="20"/>
        <v>148666.2321698585</v>
      </c>
      <c r="D84" s="24">
        <f t="shared" si="21"/>
        <v>853</v>
      </c>
      <c r="E84" s="9">
        <f t="shared" si="22"/>
        <v>147813.2321698585</v>
      </c>
      <c r="F84" s="9">
        <f t="shared" si="17"/>
        <v>364.54730644702795</v>
      </c>
      <c r="G84" s="22">
        <f t="shared" si="18"/>
        <v>148177.77947630553</v>
      </c>
      <c r="J84" s="100">
        <f t="shared" si="23"/>
        <v>227</v>
      </c>
      <c r="K84" s="103">
        <f t="shared" si="24"/>
        <v>1.7491920735401847</v>
      </c>
    </row>
    <row r="85" spans="1:11" ht="12.75">
      <c r="A85" s="37">
        <f t="shared" si="16"/>
        <v>74</v>
      </c>
      <c r="B85" s="19">
        <f t="shared" si="19"/>
        <v>74</v>
      </c>
      <c r="C85" s="23">
        <f t="shared" si="20"/>
        <v>148177.77947630553</v>
      </c>
      <c r="D85" s="24">
        <f t="shared" si="21"/>
        <v>853</v>
      </c>
      <c r="E85" s="9">
        <f t="shared" si="22"/>
        <v>147324.77947630553</v>
      </c>
      <c r="F85" s="9">
        <f t="shared" si="17"/>
        <v>363.3426503337105</v>
      </c>
      <c r="G85" s="22">
        <f t="shared" si="18"/>
        <v>147688.12212663924</v>
      </c>
      <c r="J85" s="100">
        <f t="shared" si="23"/>
        <v>226</v>
      </c>
      <c r="K85" s="103">
        <f t="shared" si="24"/>
        <v>1.744888707265422</v>
      </c>
    </row>
    <row r="86" spans="1:11" ht="12.75">
      <c r="A86" s="37">
        <f t="shared" si="16"/>
        <v>75</v>
      </c>
      <c r="B86" s="19">
        <f t="shared" si="19"/>
        <v>75</v>
      </c>
      <c r="C86" s="23">
        <f t="shared" si="20"/>
        <v>147688.12212663924</v>
      </c>
      <c r="D86" s="24">
        <f t="shared" si="21"/>
        <v>853</v>
      </c>
      <c r="E86" s="9">
        <f t="shared" si="22"/>
        <v>146835.12212663924</v>
      </c>
      <c r="F86" s="9">
        <f t="shared" si="17"/>
        <v>362.1350232134573</v>
      </c>
      <c r="G86" s="22">
        <f t="shared" si="18"/>
        <v>147197.2571498527</v>
      </c>
      <c r="J86" s="100">
        <f t="shared" si="23"/>
        <v>225</v>
      </c>
      <c r="K86" s="103">
        <f t="shared" si="24"/>
        <v>1.7405959281420504</v>
      </c>
    </row>
    <row r="87" spans="1:11" ht="12.75">
      <c r="A87" s="37">
        <f t="shared" si="16"/>
        <v>76</v>
      </c>
      <c r="B87" s="19">
        <f t="shared" si="19"/>
        <v>76</v>
      </c>
      <c r="C87" s="23">
        <f t="shared" si="20"/>
        <v>147197.2571498527</v>
      </c>
      <c r="D87" s="24">
        <f t="shared" si="21"/>
        <v>853</v>
      </c>
      <c r="E87" s="9">
        <f t="shared" si="22"/>
        <v>146344.2571498527</v>
      </c>
      <c r="F87" s="9">
        <f t="shared" si="17"/>
        <v>360.9244177589135</v>
      </c>
      <c r="G87" s="22">
        <f t="shared" si="18"/>
        <v>146705.1815676116</v>
      </c>
      <c r="J87" s="100">
        <f t="shared" si="23"/>
        <v>224</v>
      </c>
      <c r="K87" s="103">
        <f t="shared" si="24"/>
        <v>1.7363137101235362</v>
      </c>
    </row>
    <row r="88" spans="1:11" ht="12.75">
      <c r="A88" s="37">
        <f t="shared" si="16"/>
        <v>77</v>
      </c>
      <c r="B88" s="19">
        <f t="shared" si="19"/>
        <v>77</v>
      </c>
      <c r="C88" s="23">
        <f t="shared" si="20"/>
        <v>146705.1815676116</v>
      </c>
      <c r="D88" s="24">
        <f t="shared" si="21"/>
        <v>853</v>
      </c>
      <c r="E88" s="9">
        <f t="shared" si="22"/>
        <v>145852.1815676116</v>
      </c>
      <c r="F88" s="9">
        <f t="shared" si="17"/>
        <v>359.7108266247378</v>
      </c>
      <c r="G88" s="22">
        <f t="shared" si="18"/>
        <v>146211.89239423635</v>
      </c>
      <c r="J88" s="100">
        <f t="shared" si="23"/>
        <v>223</v>
      </c>
      <c r="K88" s="103">
        <f t="shared" si="24"/>
        <v>1.732042027227426</v>
      </c>
    </row>
    <row r="89" spans="1:11" ht="12.75">
      <c r="A89" s="37">
        <f t="shared" si="16"/>
        <v>78</v>
      </c>
      <c r="B89" s="19">
        <f t="shared" si="19"/>
        <v>78</v>
      </c>
      <c r="C89" s="23">
        <f t="shared" si="20"/>
        <v>146211.89239423635</v>
      </c>
      <c r="D89" s="24">
        <f t="shared" si="21"/>
        <v>853</v>
      </c>
      <c r="E89" s="9">
        <f t="shared" si="22"/>
        <v>145358.89239423635</v>
      </c>
      <c r="F89" s="9">
        <f t="shared" si="17"/>
        <v>358.4942424474575</v>
      </c>
      <c r="G89" s="22">
        <f t="shared" si="18"/>
        <v>145717.3866366838</v>
      </c>
      <c r="J89" s="100">
        <f t="shared" si="23"/>
        <v>222</v>
      </c>
      <c r="K89" s="103">
        <f t="shared" si="24"/>
        <v>1.7277808535351873</v>
      </c>
    </row>
    <row r="90" spans="1:11" ht="12.75">
      <c r="A90" s="37">
        <f t="shared" si="16"/>
        <v>79</v>
      </c>
      <c r="B90" s="19">
        <f t="shared" si="19"/>
        <v>79</v>
      </c>
      <c r="C90" s="23">
        <f t="shared" si="20"/>
        <v>145717.3866366838</v>
      </c>
      <c r="D90" s="24">
        <f t="shared" si="21"/>
        <v>853</v>
      </c>
      <c r="E90" s="9">
        <f t="shared" si="22"/>
        <v>144864.3866366838</v>
      </c>
      <c r="F90" s="9">
        <f t="shared" si="17"/>
        <v>357.2746578453807</v>
      </c>
      <c r="G90" s="22">
        <f t="shared" si="18"/>
        <v>145221.66129452919</v>
      </c>
      <c r="J90" s="100">
        <f t="shared" si="23"/>
        <v>221</v>
      </c>
      <c r="K90" s="103">
        <f t="shared" si="24"/>
        <v>1.7235301631920534</v>
      </c>
    </row>
    <row r="91" spans="1:11" ht="12.75">
      <c r="A91" s="37">
        <f t="shared" si="16"/>
        <v>80</v>
      </c>
      <c r="B91" s="19">
        <f t="shared" si="19"/>
        <v>80</v>
      </c>
      <c r="C91" s="23">
        <f t="shared" si="20"/>
        <v>145221.66129452919</v>
      </c>
      <c r="D91" s="24">
        <f t="shared" si="21"/>
        <v>853</v>
      </c>
      <c r="E91" s="9">
        <f t="shared" si="22"/>
        <v>144368.66129452919</v>
      </c>
      <c r="F91" s="9">
        <f t="shared" si="17"/>
        <v>356.0520654186548</v>
      </c>
      <c r="G91" s="22">
        <f t="shared" si="18"/>
        <v>144724.71335994784</v>
      </c>
      <c r="J91" s="100">
        <f t="shared" si="23"/>
        <v>220</v>
      </c>
      <c r="K91" s="103">
        <f t="shared" si="24"/>
        <v>1.7192899304068647</v>
      </c>
    </row>
    <row r="92" spans="1:11" ht="12.75">
      <c r="A92" s="37">
        <f t="shared" si="16"/>
        <v>81</v>
      </c>
      <c r="B92" s="19">
        <f t="shared" si="19"/>
        <v>81</v>
      </c>
      <c r="C92" s="23">
        <f t="shared" si="20"/>
        <v>144724.71335994784</v>
      </c>
      <c r="D92" s="24">
        <f t="shared" si="21"/>
        <v>853</v>
      </c>
      <c r="E92" s="9">
        <f t="shared" si="22"/>
        <v>143871.71335994784</v>
      </c>
      <c r="F92" s="9">
        <f t="shared" si="17"/>
        <v>354.8264577491791</v>
      </c>
      <c r="G92" s="22">
        <f t="shared" si="18"/>
        <v>144226.53981769702</v>
      </c>
      <c r="J92" s="100">
        <f t="shared" si="23"/>
        <v>219</v>
      </c>
      <c r="K92" s="103">
        <f t="shared" si="24"/>
        <v>1.7150601294519143</v>
      </c>
    </row>
    <row r="93" spans="1:11" ht="12.75">
      <c r="A93" s="37">
        <f t="shared" si="16"/>
        <v>82</v>
      </c>
      <c r="B93" s="19">
        <f t="shared" si="19"/>
        <v>82</v>
      </c>
      <c r="C93" s="23">
        <f t="shared" si="20"/>
        <v>144226.53981769702</v>
      </c>
      <c r="D93" s="24">
        <f t="shared" si="21"/>
        <v>853</v>
      </c>
      <c r="E93" s="9">
        <f t="shared" si="22"/>
        <v>143373.53981769702</v>
      </c>
      <c r="F93" s="9">
        <f t="shared" si="17"/>
        <v>353.5978274005756</v>
      </c>
      <c r="G93" s="22">
        <f t="shared" si="18"/>
        <v>143727.1376450976</v>
      </c>
      <c r="J93" s="100">
        <f t="shared" si="23"/>
        <v>218</v>
      </c>
      <c r="K93" s="103">
        <f t="shared" si="24"/>
        <v>1.7108407346627896</v>
      </c>
    </row>
    <row r="94" spans="1:11" ht="12.75">
      <c r="A94" s="37">
        <f t="shared" si="16"/>
        <v>83</v>
      </c>
      <c r="B94" s="19">
        <f t="shared" si="19"/>
        <v>83</v>
      </c>
      <c r="C94" s="23">
        <f t="shared" si="20"/>
        <v>143727.1376450976</v>
      </c>
      <c r="D94" s="24">
        <f t="shared" si="21"/>
        <v>853</v>
      </c>
      <c r="E94" s="9">
        <f t="shared" si="22"/>
        <v>142874.1376450976</v>
      </c>
      <c r="F94" s="9">
        <f t="shared" si="17"/>
        <v>352.36616691807285</v>
      </c>
      <c r="G94" s="22">
        <f t="shared" si="18"/>
        <v>143226.50381201567</v>
      </c>
      <c r="J94" s="100">
        <f t="shared" si="23"/>
        <v>217</v>
      </c>
      <c r="K94" s="103">
        <f t="shared" si="24"/>
        <v>1.7066317204382186</v>
      </c>
    </row>
    <row r="95" spans="1:11" ht="12.75">
      <c r="A95" s="37">
        <f t="shared" si="16"/>
        <v>84</v>
      </c>
      <c r="B95" s="19">
        <f t="shared" si="19"/>
        <v>84</v>
      </c>
      <c r="C95" s="23">
        <f t="shared" si="20"/>
        <v>143226.50381201567</v>
      </c>
      <c r="D95" s="24">
        <f t="shared" si="21"/>
        <v>853</v>
      </c>
      <c r="E95" s="9">
        <f t="shared" si="22"/>
        <v>142373.50381201567</v>
      </c>
      <c r="F95" s="9">
        <f t="shared" si="17"/>
        <v>351.1314688285347</v>
      </c>
      <c r="G95" s="22">
        <f t="shared" si="18"/>
        <v>142724.6352808442</v>
      </c>
      <c r="J95" s="100">
        <f t="shared" si="23"/>
        <v>216</v>
      </c>
      <c r="K95" s="103">
        <f t="shared" si="24"/>
        <v>1.702433061239912</v>
      </c>
    </row>
    <row r="96" spans="1:11" ht="12.75">
      <c r="A96" s="37">
        <f t="shared" si="16"/>
        <v>85</v>
      </c>
      <c r="B96" s="19">
        <f t="shared" si="19"/>
        <v>85</v>
      </c>
      <c r="C96" s="23">
        <f t="shared" si="20"/>
        <v>142724.6352808442</v>
      </c>
      <c r="D96" s="24">
        <f t="shared" si="21"/>
        <v>853</v>
      </c>
      <c r="E96" s="9">
        <f t="shared" si="22"/>
        <v>141871.6352808442</v>
      </c>
      <c r="F96" s="9">
        <f t="shared" si="17"/>
        <v>349.8937256404315</v>
      </c>
      <c r="G96" s="22">
        <f t="shared" si="18"/>
        <v>142221.52900648463</v>
      </c>
      <c r="J96" s="100">
        <f t="shared" si="23"/>
        <v>215</v>
      </c>
      <c r="K96" s="103">
        <f t="shared" si="24"/>
        <v>1.698244731592412</v>
      </c>
    </row>
    <row r="97" spans="1:11" ht="12.75">
      <c r="A97" s="37">
        <f t="shared" si="16"/>
        <v>86</v>
      </c>
      <c r="B97" s="19">
        <f t="shared" si="19"/>
        <v>86</v>
      </c>
      <c r="C97" s="23">
        <f t="shared" si="20"/>
        <v>142221.52900648463</v>
      </c>
      <c r="D97" s="24">
        <f t="shared" si="21"/>
        <v>853</v>
      </c>
      <c r="E97" s="9">
        <f t="shared" si="22"/>
        <v>141368.52900648463</v>
      </c>
      <c r="F97" s="9">
        <f t="shared" si="17"/>
        <v>348.65292984372354</v>
      </c>
      <c r="G97" s="22">
        <f t="shared" si="18"/>
        <v>141717.18193632836</v>
      </c>
      <c r="J97" s="100">
        <f t="shared" si="23"/>
        <v>214</v>
      </c>
      <c r="K97" s="103">
        <f t="shared" si="24"/>
        <v>1.6940667060829337</v>
      </c>
    </row>
    <row r="98" spans="1:11" ht="12.75">
      <c r="A98" s="37">
        <f t="shared" si="16"/>
        <v>87</v>
      </c>
      <c r="B98" s="19">
        <f t="shared" si="19"/>
        <v>87</v>
      </c>
      <c r="C98" s="23">
        <f t="shared" si="20"/>
        <v>141717.18193632836</v>
      </c>
      <c r="D98" s="24">
        <f t="shared" si="21"/>
        <v>853</v>
      </c>
      <c r="E98" s="9">
        <f t="shared" si="22"/>
        <v>140864.18193632836</v>
      </c>
      <c r="F98" s="9">
        <f t="shared" si="17"/>
        <v>347.40907390986104</v>
      </c>
      <c r="G98" s="22">
        <f t="shared" si="18"/>
        <v>141211.59101023822</v>
      </c>
      <c r="J98" s="100">
        <f t="shared" si="23"/>
        <v>213</v>
      </c>
      <c r="K98" s="103">
        <f t="shared" si="24"/>
        <v>1.6898989593612135</v>
      </c>
    </row>
    <row r="99" spans="1:11" ht="12.75">
      <c r="A99" s="37">
        <f t="shared" si="16"/>
        <v>88</v>
      </c>
      <c r="B99" s="19">
        <f t="shared" si="19"/>
        <v>88</v>
      </c>
      <c r="C99" s="23">
        <f t="shared" si="20"/>
        <v>141211.59101023822</v>
      </c>
      <c r="D99" s="24">
        <f t="shared" si="21"/>
        <v>853</v>
      </c>
      <c r="E99" s="9">
        <f t="shared" si="22"/>
        <v>140358.59101023822</v>
      </c>
      <c r="F99" s="9">
        <f t="shared" si="17"/>
        <v>346.1621502916969</v>
      </c>
      <c r="G99" s="22">
        <f t="shared" si="18"/>
        <v>140704.75316052992</v>
      </c>
      <c r="J99" s="100">
        <f t="shared" si="23"/>
        <v>212</v>
      </c>
      <c r="K99" s="103">
        <f t="shared" si="24"/>
        <v>1.6857414661393555</v>
      </c>
    </row>
    <row r="100" spans="1:11" ht="12.75">
      <c r="A100" s="37">
        <f t="shared" si="16"/>
        <v>89</v>
      </c>
      <c r="B100" s="19">
        <f t="shared" si="19"/>
        <v>89</v>
      </c>
      <c r="C100" s="23">
        <f t="shared" si="20"/>
        <v>140704.75316052992</v>
      </c>
      <c r="D100" s="24">
        <f t="shared" si="21"/>
        <v>853</v>
      </c>
      <c r="E100" s="9">
        <f t="shared" si="22"/>
        <v>139851.75316052992</v>
      </c>
      <c r="F100" s="9">
        <f t="shared" si="17"/>
        <v>344.91215142348665</v>
      </c>
      <c r="G100" s="22">
        <f t="shared" si="18"/>
        <v>140196.6653119534</v>
      </c>
      <c r="J100" s="100">
        <f t="shared" si="23"/>
        <v>211</v>
      </c>
      <c r="K100" s="103">
        <f t="shared" si="24"/>
        <v>1.6815942011916754</v>
      </c>
    </row>
    <row r="101" spans="1:11" ht="12.75">
      <c r="A101" s="37">
        <f aca="true" t="shared" si="25" ref="A101:A164">IF(C101=0,"",B101)</f>
        <v>90</v>
      </c>
      <c r="B101" s="19">
        <f aca="true" t="shared" si="26" ref="B101:B164">B100+1</f>
        <v>90</v>
      </c>
      <c r="C101" s="23">
        <f aca="true" t="shared" si="27" ref="C101:C164">G100</f>
        <v>140196.6653119534</v>
      </c>
      <c r="D101" s="24">
        <f t="shared" si="21"/>
        <v>853</v>
      </c>
      <c r="E101" s="9">
        <f aca="true" t="shared" si="28" ref="E101:E164">C101-D101</f>
        <v>139343.6653119534</v>
      </c>
      <c r="F101" s="9">
        <f t="shared" si="17"/>
        <v>343.6590697208594</v>
      </c>
      <c r="G101" s="22">
        <f aca="true" t="shared" si="29" ref="G101:G164">E101*F$3</f>
        <v>139687.32438167426</v>
      </c>
      <c r="J101" s="100">
        <f t="shared" si="23"/>
        <v>210</v>
      </c>
      <c r="K101" s="103">
        <f t="shared" si="24"/>
        <v>1.6774571393545503</v>
      </c>
    </row>
    <row r="102" spans="1:11" ht="12.75">
      <c r="A102" s="37">
        <f t="shared" si="25"/>
        <v>91</v>
      </c>
      <c r="B102" s="19">
        <f t="shared" si="26"/>
        <v>91</v>
      </c>
      <c r="C102" s="23">
        <f t="shared" si="27"/>
        <v>139687.32438167426</v>
      </c>
      <c r="D102" s="24">
        <f t="shared" si="21"/>
        <v>853</v>
      </c>
      <c r="E102" s="9">
        <f t="shared" si="28"/>
        <v>138834.32438167426</v>
      </c>
      <c r="F102" s="9">
        <f t="shared" si="17"/>
        <v>342.4028975807305</v>
      </c>
      <c r="G102" s="22">
        <f t="shared" si="29"/>
        <v>139176.727279255</v>
      </c>
      <c r="J102" s="100">
        <f t="shared" si="23"/>
        <v>209</v>
      </c>
      <c r="K102" s="103">
        <f t="shared" si="24"/>
        <v>1.6733302555262648</v>
      </c>
    </row>
    <row r="103" spans="1:11" ht="12.75">
      <c r="A103" s="37">
        <f t="shared" si="25"/>
        <v>92</v>
      </c>
      <c r="B103" s="19">
        <f t="shared" si="26"/>
        <v>92</v>
      </c>
      <c r="C103" s="23">
        <f t="shared" si="27"/>
        <v>139176.727279255</v>
      </c>
      <c r="D103" s="24">
        <f t="shared" si="21"/>
        <v>853</v>
      </c>
      <c r="E103" s="9">
        <f t="shared" si="28"/>
        <v>138323.727279255</v>
      </c>
      <c r="F103" s="9">
        <f t="shared" si="17"/>
        <v>341.1436273812142</v>
      </c>
      <c r="G103" s="22">
        <f t="shared" si="29"/>
        <v>138664.8709066362</v>
      </c>
      <c r="J103" s="100">
        <f t="shared" si="23"/>
        <v>208</v>
      </c>
      <c r="K103" s="103">
        <f t="shared" si="24"/>
        <v>1.6692135246668582</v>
      </c>
    </row>
    <row r="104" spans="1:11" ht="12.75">
      <c r="A104" s="37">
        <f t="shared" si="25"/>
        <v>93</v>
      </c>
      <c r="B104" s="19">
        <f t="shared" si="26"/>
        <v>93</v>
      </c>
      <c r="C104" s="23">
        <f t="shared" si="27"/>
        <v>138664.8709066362</v>
      </c>
      <c r="D104" s="24">
        <f t="shared" si="21"/>
        <v>853</v>
      </c>
      <c r="E104" s="9">
        <f t="shared" si="28"/>
        <v>137811.8709066362</v>
      </c>
      <c r="F104" s="9">
        <f t="shared" si="17"/>
        <v>339.8812514816527</v>
      </c>
      <c r="G104" s="22">
        <f t="shared" si="29"/>
        <v>138151.75215811786</v>
      </c>
      <c r="J104" s="100">
        <f t="shared" si="23"/>
        <v>207</v>
      </c>
      <c r="K104" s="103">
        <f t="shared" si="24"/>
        <v>1.6651069217979748</v>
      </c>
    </row>
    <row r="105" spans="1:11" ht="12.75">
      <c r="A105" s="37">
        <f t="shared" si="25"/>
        <v>94</v>
      </c>
      <c r="B105" s="19">
        <f t="shared" si="26"/>
        <v>94</v>
      </c>
      <c r="C105" s="23">
        <f t="shared" si="27"/>
        <v>138151.75215811786</v>
      </c>
      <c r="D105" s="24">
        <f t="shared" si="21"/>
        <v>853</v>
      </c>
      <c r="E105" s="9">
        <f t="shared" si="28"/>
        <v>137298.75215811786</v>
      </c>
      <c r="F105" s="9">
        <f t="shared" si="17"/>
        <v>338.61576222258736</v>
      </c>
      <c r="G105" s="22">
        <f t="shared" si="29"/>
        <v>137637.36792034045</v>
      </c>
      <c r="J105" s="100">
        <f t="shared" si="23"/>
        <v>206</v>
      </c>
      <c r="K105" s="103">
        <f t="shared" si="24"/>
        <v>1.661010422002708</v>
      </c>
    </row>
    <row r="106" spans="1:11" ht="12.75">
      <c r="A106" s="37">
        <f t="shared" si="25"/>
        <v>95</v>
      </c>
      <c r="B106" s="19">
        <f t="shared" si="26"/>
        <v>95</v>
      </c>
      <c r="C106" s="23">
        <f t="shared" si="27"/>
        <v>137637.36792034045</v>
      </c>
      <c r="D106" s="24">
        <f t="shared" si="21"/>
        <v>853</v>
      </c>
      <c r="E106" s="9">
        <f t="shared" si="28"/>
        <v>136784.36792034045</v>
      </c>
      <c r="F106" s="9">
        <f t="shared" si="17"/>
        <v>337.3471519256127</v>
      </c>
      <c r="G106" s="22">
        <f t="shared" si="29"/>
        <v>137121.71507226606</v>
      </c>
      <c r="J106" s="100">
        <f t="shared" si="23"/>
        <v>205</v>
      </c>
      <c r="K106" s="103">
        <f t="shared" si="24"/>
        <v>1.6569240004254544</v>
      </c>
    </row>
    <row r="107" spans="1:11" ht="12.75">
      <c r="A107" s="37">
        <f t="shared" si="25"/>
        <v>96</v>
      </c>
      <c r="B107" s="19">
        <f t="shared" si="26"/>
        <v>96</v>
      </c>
      <c r="C107" s="23">
        <f t="shared" si="27"/>
        <v>137121.71507226606</v>
      </c>
      <c r="D107" s="24">
        <f t="shared" si="21"/>
        <v>853</v>
      </c>
      <c r="E107" s="9">
        <f t="shared" si="28"/>
        <v>136268.71507226606</v>
      </c>
      <c r="F107" s="9">
        <f t="shared" si="17"/>
        <v>336.0754128934059</v>
      </c>
      <c r="G107" s="22">
        <f t="shared" si="29"/>
        <v>136604.79048515946</v>
      </c>
      <c r="J107" s="100">
        <f t="shared" si="23"/>
        <v>204</v>
      </c>
      <c r="K107" s="103">
        <f t="shared" si="24"/>
        <v>1.652847632271759</v>
      </c>
    </row>
    <row r="108" spans="1:11" ht="12.75">
      <c r="A108" s="37">
        <f t="shared" si="25"/>
        <v>97</v>
      </c>
      <c r="B108" s="19">
        <f t="shared" si="26"/>
        <v>97</v>
      </c>
      <c r="C108" s="23">
        <f t="shared" si="27"/>
        <v>136604.79048515946</v>
      </c>
      <c r="D108" s="24">
        <f t="shared" si="21"/>
        <v>853</v>
      </c>
      <c r="E108" s="9">
        <f t="shared" si="28"/>
        <v>135751.79048515946</v>
      </c>
      <c r="F108" s="9">
        <f t="shared" si="17"/>
        <v>334.8005374096392</v>
      </c>
      <c r="G108" s="22">
        <f t="shared" si="29"/>
        <v>136086.5910225691</v>
      </c>
      <c r="J108" s="100">
        <f t="shared" si="23"/>
        <v>203</v>
      </c>
      <c r="K108" s="103">
        <f t="shared" si="24"/>
        <v>1.6487812928081664</v>
      </c>
    </row>
    <row r="109" spans="1:11" ht="12.75">
      <c r="A109" s="37">
        <f t="shared" si="25"/>
        <v>98</v>
      </c>
      <c r="B109" s="19">
        <f t="shared" si="26"/>
        <v>98</v>
      </c>
      <c r="C109" s="23">
        <f t="shared" si="27"/>
        <v>136086.5910225691</v>
      </c>
      <c r="D109" s="24">
        <f t="shared" si="21"/>
        <v>853</v>
      </c>
      <c r="E109" s="9">
        <f t="shared" si="28"/>
        <v>135233.5910225691</v>
      </c>
      <c r="F109" s="9">
        <f t="shared" si="17"/>
        <v>333.52251773903845</v>
      </c>
      <c r="G109" s="22">
        <f t="shared" si="29"/>
        <v>135567.11354030814</v>
      </c>
      <c r="J109" s="100">
        <f t="shared" si="23"/>
        <v>202</v>
      </c>
      <c r="K109" s="103">
        <f t="shared" si="24"/>
        <v>1.644724957362071</v>
      </c>
    </row>
    <row r="110" spans="1:11" ht="12.75">
      <c r="A110" s="37">
        <f t="shared" si="25"/>
        <v>99</v>
      </c>
      <c r="B110" s="19">
        <f t="shared" si="26"/>
        <v>99</v>
      </c>
      <c r="C110" s="23">
        <f t="shared" si="27"/>
        <v>135567.11354030814</v>
      </c>
      <c r="D110" s="24">
        <f t="shared" si="21"/>
        <v>853</v>
      </c>
      <c r="E110" s="9">
        <f t="shared" si="28"/>
        <v>134714.11354030814</v>
      </c>
      <c r="F110" s="9">
        <f t="shared" si="17"/>
        <v>332.2413461271499</v>
      </c>
      <c r="G110" s="22">
        <f t="shared" si="29"/>
        <v>135046.3548864353</v>
      </c>
      <c r="J110" s="100">
        <f t="shared" si="23"/>
        <v>201</v>
      </c>
      <c r="K110" s="103">
        <f t="shared" si="24"/>
        <v>1.6406786013215666</v>
      </c>
    </row>
    <row r="111" spans="1:11" ht="12.75">
      <c r="A111" s="37">
        <f t="shared" si="25"/>
        <v>100</v>
      </c>
      <c r="B111" s="19">
        <f t="shared" si="26"/>
        <v>100</v>
      </c>
      <c r="C111" s="23">
        <f t="shared" si="27"/>
        <v>135046.3548864353</v>
      </c>
      <c r="D111" s="24">
        <f t="shared" si="21"/>
        <v>853</v>
      </c>
      <c r="E111" s="9">
        <f t="shared" si="28"/>
        <v>134193.3548864353</v>
      </c>
      <c r="F111" s="9">
        <f t="shared" si="17"/>
        <v>330.9570148004277</v>
      </c>
      <c r="G111" s="22">
        <f t="shared" si="29"/>
        <v>134524.31190123572</v>
      </c>
      <c r="J111" s="100">
        <f t="shared" si="23"/>
        <v>200</v>
      </c>
      <c r="K111" s="103">
        <f t="shared" si="24"/>
        <v>1.636642200135296</v>
      </c>
    </row>
    <row r="112" spans="1:11" ht="12.75">
      <c r="A112" s="37">
        <f t="shared" si="25"/>
        <v>101</v>
      </c>
      <c r="B112" s="19">
        <f t="shared" si="26"/>
        <v>101</v>
      </c>
      <c r="C112" s="23">
        <f t="shared" si="27"/>
        <v>134524.31190123572</v>
      </c>
      <c r="D112" s="24">
        <f t="shared" si="21"/>
        <v>853</v>
      </c>
      <c r="E112" s="9">
        <f t="shared" si="28"/>
        <v>133671.31190123572</v>
      </c>
      <c r="F112" s="9">
        <f t="shared" si="17"/>
        <v>329.6695159662049</v>
      </c>
      <c r="G112" s="22">
        <f t="shared" si="29"/>
        <v>134000.98141720193</v>
      </c>
      <c r="J112" s="100">
        <f t="shared" si="23"/>
        <v>199</v>
      </c>
      <c r="K112" s="103">
        <f t="shared" si="24"/>
        <v>1.6326157293123058</v>
      </c>
    </row>
    <row r="113" spans="1:11" ht="12.75">
      <c r="A113" s="37">
        <f t="shared" si="25"/>
        <v>102</v>
      </c>
      <c r="B113" s="19">
        <f t="shared" si="26"/>
        <v>102</v>
      </c>
      <c r="C113" s="23">
        <f t="shared" si="27"/>
        <v>134000.98141720193</v>
      </c>
      <c r="D113" s="24">
        <f t="shared" si="21"/>
        <v>853</v>
      </c>
      <c r="E113" s="9">
        <f t="shared" si="28"/>
        <v>133147.98141720193</v>
      </c>
      <c r="F113" s="9">
        <f t="shared" si="17"/>
        <v>328.37884181248955</v>
      </c>
      <c r="G113" s="22">
        <f t="shared" si="29"/>
        <v>133476.36025901441</v>
      </c>
      <c r="J113" s="100">
        <f t="shared" si="23"/>
        <v>198</v>
      </c>
      <c r="K113" s="103">
        <f t="shared" si="24"/>
        <v>1.628599164421893</v>
      </c>
    </row>
    <row r="114" spans="1:11" ht="12.75">
      <c r="A114" s="37">
        <f t="shared" si="25"/>
        <v>103</v>
      </c>
      <c r="B114" s="19">
        <f t="shared" si="26"/>
        <v>103</v>
      </c>
      <c r="C114" s="23">
        <f t="shared" si="27"/>
        <v>133476.36025901441</v>
      </c>
      <c r="D114" s="24">
        <f t="shared" si="21"/>
        <v>853</v>
      </c>
      <c r="E114" s="9">
        <f t="shared" si="28"/>
        <v>132623.36025901441</v>
      </c>
      <c r="F114" s="9">
        <f t="shared" si="17"/>
        <v>327.0849845081393</v>
      </c>
      <c r="G114" s="22">
        <f t="shared" si="29"/>
        <v>132950.44524352255</v>
      </c>
      <c r="J114" s="100">
        <f t="shared" si="23"/>
        <v>197</v>
      </c>
      <c r="K114" s="103">
        <f t="shared" si="24"/>
        <v>1.6245924810934604</v>
      </c>
    </row>
    <row r="115" spans="1:11" ht="12.75">
      <c r="A115" s="37">
        <f t="shared" si="25"/>
        <v>104</v>
      </c>
      <c r="B115" s="19">
        <f t="shared" si="26"/>
        <v>104</v>
      </c>
      <c r="C115" s="23">
        <f t="shared" si="27"/>
        <v>132950.44524352255</v>
      </c>
      <c r="D115" s="24">
        <f t="shared" si="21"/>
        <v>853</v>
      </c>
      <c r="E115" s="9">
        <f t="shared" si="28"/>
        <v>132097.44524352255</v>
      </c>
      <c r="F115" s="9">
        <f t="shared" si="17"/>
        <v>325.78793620262877</v>
      </c>
      <c r="G115" s="22">
        <f t="shared" si="29"/>
        <v>132423.23317972518</v>
      </c>
      <c r="J115" s="100">
        <f t="shared" si="23"/>
        <v>196</v>
      </c>
      <c r="K115" s="103">
        <f t="shared" si="24"/>
        <v>1.620595655016367</v>
      </c>
    </row>
    <row r="116" spans="1:11" ht="12.75">
      <c r="A116" s="37">
        <f t="shared" si="25"/>
        <v>105</v>
      </c>
      <c r="B116" s="19">
        <f t="shared" si="26"/>
        <v>105</v>
      </c>
      <c r="C116" s="23">
        <f t="shared" si="27"/>
        <v>132423.23317972518</v>
      </c>
      <c r="D116" s="24">
        <f t="shared" si="21"/>
        <v>853</v>
      </c>
      <c r="E116" s="9">
        <f t="shared" si="28"/>
        <v>131570.23317972518</v>
      </c>
      <c r="F116" s="9">
        <f t="shared" si="17"/>
        <v>324.48768902610755</v>
      </c>
      <c r="G116" s="22">
        <f t="shared" si="29"/>
        <v>131894.7208687513</v>
      </c>
      <c r="J116" s="100">
        <f t="shared" si="23"/>
        <v>195</v>
      </c>
      <c r="K116" s="103">
        <f t="shared" si="24"/>
        <v>1.6166086619397806</v>
      </c>
    </row>
    <row r="117" spans="1:11" ht="12.75">
      <c r="A117" s="37">
        <f t="shared" si="25"/>
        <v>106</v>
      </c>
      <c r="B117" s="19">
        <f t="shared" si="26"/>
        <v>106</v>
      </c>
      <c r="C117" s="23">
        <f t="shared" si="27"/>
        <v>131894.7208687513</v>
      </c>
      <c r="D117" s="24">
        <f t="shared" si="21"/>
        <v>853</v>
      </c>
      <c r="E117" s="9">
        <f t="shared" si="28"/>
        <v>131041.72086875129</v>
      </c>
      <c r="F117" s="9">
        <f t="shared" si="17"/>
        <v>323.1842350892548</v>
      </c>
      <c r="G117" s="22">
        <f t="shared" si="29"/>
        <v>131364.90510384055</v>
      </c>
      <c r="J117" s="100">
        <f t="shared" si="23"/>
        <v>194</v>
      </c>
      <c r="K117" s="103">
        <f t="shared" si="24"/>
        <v>1.6126314776725315</v>
      </c>
    </row>
    <row r="118" spans="1:11" ht="12.75">
      <c r="A118" s="37">
        <f t="shared" si="25"/>
        <v>107</v>
      </c>
      <c r="B118" s="19">
        <f t="shared" si="26"/>
        <v>107</v>
      </c>
      <c r="C118" s="23">
        <f t="shared" si="27"/>
        <v>131364.90510384055</v>
      </c>
      <c r="D118" s="24">
        <f t="shared" si="21"/>
        <v>853</v>
      </c>
      <c r="E118" s="9">
        <f t="shared" si="28"/>
        <v>130511.90510384055</v>
      </c>
      <c r="F118" s="9">
        <f t="shared" si="17"/>
        <v>321.87756648336654</v>
      </c>
      <c r="G118" s="22">
        <f t="shared" si="29"/>
        <v>130833.78267032391</v>
      </c>
      <c r="J118" s="100">
        <f t="shared" si="23"/>
        <v>193</v>
      </c>
      <c r="K118" s="103">
        <f t="shared" si="24"/>
        <v>1.6086640780829649</v>
      </c>
    </row>
    <row r="119" spans="1:11" ht="12.75">
      <c r="A119" s="37">
        <f t="shared" si="25"/>
        <v>108</v>
      </c>
      <c r="B119" s="19">
        <f t="shared" si="26"/>
        <v>108</v>
      </c>
      <c r="C119" s="23">
        <f t="shared" si="27"/>
        <v>130833.78267032391</v>
      </c>
      <c r="D119" s="24">
        <f t="shared" si="21"/>
        <v>853</v>
      </c>
      <c r="E119" s="9">
        <f t="shared" si="28"/>
        <v>129980.78267032391</v>
      </c>
      <c r="F119" s="9">
        <f t="shared" si="17"/>
        <v>320.56767528019554</v>
      </c>
      <c r="G119" s="22">
        <f t="shared" si="29"/>
        <v>130301.3503456041</v>
      </c>
      <c r="J119" s="100">
        <f t="shared" si="23"/>
        <v>192</v>
      </c>
      <c r="K119" s="103">
        <f t="shared" si="24"/>
        <v>1.6047064390987944</v>
      </c>
    </row>
    <row r="120" spans="1:11" ht="12.75">
      <c r="A120" s="37">
        <f t="shared" si="25"/>
        <v>109</v>
      </c>
      <c r="B120" s="19">
        <f t="shared" si="26"/>
        <v>109</v>
      </c>
      <c r="C120" s="23">
        <f t="shared" si="27"/>
        <v>130301.3503456041</v>
      </c>
      <c r="D120" s="24">
        <f t="shared" si="21"/>
        <v>853</v>
      </c>
      <c r="E120" s="9">
        <f t="shared" si="28"/>
        <v>129448.3503456041</v>
      </c>
      <c r="F120" s="9">
        <f t="shared" si="17"/>
        <v>319.25455353193684</v>
      </c>
      <c r="G120" s="22">
        <f t="shared" si="29"/>
        <v>129767.60489913604</v>
      </c>
      <c r="J120" s="100">
        <f t="shared" si="23"/>
        <v>191</v>
      </c>
      <c r="K120" s="103">
        <f t="shared" si="24"/>
        <v>1.6007585367069574</v>
      </c>
    </row>
    <row r="121" spans="1:11" ht="12.75">
      <c r="A121" s="37">
        <f t="shared" si="25"/>
        <v>110</v>
      </c>
      <c r="B121" s="19">
        <f t="shared" si="26"/>
        <v>110</v>
      </c>
      <c r="C121" s="23">
        <f t="shared" si="27"/>
        <v>129767.60489913604</v>
      </c>
      <c r="D121" s="24">
        <f t="shared" si="21"/>
        <v>853</v>
      </c>
      <c r="E121" s="9">
        <f t="shared" si="28"/>
        <v>128914.60489913604</v>
      </c>
      <c r="F121" s="9">
        <f t="shared" si="17"/>
        <v>317.9381932712131</v>
      </c>
      <c r="G121" s="22">
        <f t="shared" si="29"/>
        <v>129232.54309240726</v>
      </c>
      <c r="J121" s="100">
        <f t="shared" si="23"/>
        <v>190</v>
      </c>
      <c r="K121" s="103">
        <f t="shared" si="24"/>
        <v>1.5968203469534668</v>
      </c>
    </row>
    <row r="122" spans="1:11" ht="12.75">
      <c r="A122" s="37">
        <f t="shared" si="25"/>
        <v>111</v>
      </c>
      <c r="B122" s="19">
        <f t="shared" si="26"/>
        <v>111</v>
      </c>
      <c r="C122" s="23">
        <f t="shared" si="27"/>
        <v>129232.54309240726</v>
      </c>
      <c r="D122" s="24">
        <f t="shared" si="21"/>
        <v>853</v>
      </c>
      <c r="E122" s="9">
        <f t="shared" si="28"/>
        <v>128379.54309240726</v>
      </c>
      <c r="F122" s="9">
        <f t="shared" si="17"/>
        <v>316.61858651095827</v>
      </c>
      <c r="G122" s="22">
        <f t="shared" si="29"/>
        <v>128696.16167891822</v>
      </c>
      <c r="J122" s="100">
        <f t="shared" si="23"/>
        <v>189</v>
      </c>
      <c r="K122" s="103">
        <f t="shared" si="24"/>
        <v>1.592891845943268</v>
      </c>
    </row>
    <row r="123" spans="1:11" ht="12.75">
      <c r="A123" s="37">
        <f t="shared" si="25"/>
        <v>112</v>
      </c>
      <c r="B123" s="19">
        <f t="shared" si="26"/>
        <v>112</v>
      </c>
      <c r="C123" s="23">
        <f t="shared" si="27"/>
        <v>128696.16167891822</v>
      </c>
      <c r="D123" s="24">
        <f t="shared" si="21"/>
        <v>853</v>
      </c>
      <c r="E123" s="9">
        <f t="shared" si="28"/>
        <v>127843.16167891822</v>
      </c>
      <c r="F123" s="9">
        <f t="shared" si="17"/>
        <v>315.29572524444666</v>
      </c>
      <c r="G123" s="22">
        <f t="shared" si="29"/>
        <v>128158.45740416266</v>
      </c>
      <c r="J123" s="100">
        <f t="shared" si="23"/>
        <v>188</v>
      </c>
      <c r="K123" s="103">
        <f t="shared" si="24"/>
        <v>1.588973009840093</v>
      </c>
    </row>
    <row r="124" spans="1:11" ht="12.75">
      <c r="A124" s="37">
        <f t="shared" si="25"/>
        <v>113</v>
      </c>
      <c r="B124" s="19">
        <f t="shared" si="26"/>
        <v>113</v>
      </c>
      <c r="C124" s="23">
        <f t="shared" si="27"/>
        <v>128158.45740416266</v>
      </c>
      <c r="D124" s="24">
        <f t="shared" si="21"/>
        <v>853</v>
      </c>
      <c r="E124" s="9">
        <f t="shared" si="28"/>
        <v>127305.45740416266</v>
      </c>
      <c r="F124" s="9">
        <f t="shared" si="17"/>
        <v>313.9696014451765</v>
      </c>
      <c r="G124" s="22">
        <f t="shared" si="29"/>
        <v>127619.42700560784</v>
      </c>
      <c r="J124" s="100">
        <f t="shared" si="23"/>
        <v>187</v>
      </c>
      <c r="K124" s="103">
        <f t="shared" si="24"/>
        <v>1.5850638148663156</v>
      </c>
    </row>
    <row r="125" spans="1:11" ht="12.75">
      <c r="A125" s="37">
        <f t="shared" si="25"/>
        <v>114</v>
      </c>
      <c r="B125" s="19">
        <f t="shared" si="26"/>
        <v>114</v>
      </c>
      <c r="C125" s="23">
        <f t="shared" si="27"/>
        <v>127619.42700560784</v>
      </c>
      <c r="D125" s="24">
        <f t="shared" si="21"/>
        <v>853</v>
      </c>
      <c r="E125" s="9">
        <f t="shared" si="28"/>
        <v>126766.42700560784</v>
      </c>
      <c r="F125" s="9">
        <f t="shared" si="17"/>
        <v>312.64020706687006</v>
      </c>
      <c r="G125" s="22">
        <f t="shared" si="29"/>
        <v>127079.06721267471</v>
      </c>
      <c r="J125" s="100">
        <f t="shared" si="23"/>
        <v>186</v>
      </c>
      <c r="K125" s="103">
        <f t="shared" si="24"/>
        <v>1.5811642373028085</v>
      </c>
    </row>
    <row r="126" spans="1:11" ht="12.75">
      <c r="A126" s="37">
        <f t="shared" si="25"/>
        <v>115</v>
      </c>
      <c r="B126" s="19">
        <f t="shared" si="26"/>
        <v>115</v>
      </c>
      <c r="C126" s="23">
        <f t="shared" si="27"/>
        <v>127079.06721267471</v>
      </c>
      <c r="D126" s="24">
        <f t="shared" si="21"/>
        <v>853</v>
      </c>
      <c r="E126" s="9">
        <f t="shared" si="28"/>
        <v>126226.06721267471</v>
      </c>
      <c r="F126" s="9">
        <f t="shared" si="17"/>
        <v>311.3075340433861</v>
      </c>
      <c r="G126" s="22">
        <f t="shared" si="29"/>
        <v>126537.3747467181</v>
      </c>
      <c r="J126" s="100">
        <f t="shared" si="23"/>
        <v>185</v>
      </c>
      <c r="K126" s="103">
        <f t="shared" si="24"/>
        <v>1.5772742534887962</v>
      </c>
    </row>
    <row r="127" spans="1:11" ht="12.75">
      <c r="A127" s="37">
        <f t="shared" si="25"/>
        <v>116</v>
      </c>
      <c r="B127" s="19">
        <f t="shared" si="26"/>
        <v>116</v>
      </c>
      <c r="C127" s="23">
        <f t="shared" si="27"/>
        <v>126537.3747467181</v>
      </c>
      <c r="D127" s="24">
        <f t="shared" si="21"/>
        <v>853</v>
      </c>
      <c r="E127" s="9">
        <f t="shared" si="28"/>
        <v>125684.3747467181</v>
      </c>
      <c r="F127" s="9">
        <f t="shared" si="17"/>
        <v>309.97157428872015</v>
      </c>
      <c r="G127" s="22">
        <f t="shared" si="29"/>
        <v>125994.34632100681</v>
      </c>
      <c r="J127" s="100">
        <f t="shared" si="23"/>
        <v>184</v>
      </c>
      <c r="K127" s="103">
        <f t="shared" si="24"/>
        <v>1.573393839821715</v>
      </c>
    </row>
    <row r="128" spans="1:11" ht="12.75">
      <c r="A128" s="37">
        <f t="shared" si="25"/>
        <v>117</v>
      </c>
      <c r="B128" s="19">
        <f t="shared" si="26"/>
        <v>117</v>
      </c>
      <c r="C128" s="23">
        <f t="shared" si="27"/>
        <v>125994.34632100681</v>
      </c>
      <c r="D128" s="24">
        <f t="shared" si="21"/>
        <v>853</v>
      </c>
      <c r="E128" s="9">
        <f t="shared" si="28"/>
        <v>125141.34632100681</v>
      </c>
      <c r="F128" s="9">
        <f t="shared" si="17"/>
        <v>308.63231969688786</v>
      </c>
      <c r="G128" s="22">
        <f t="shared" si="29"/>
        <v>125449.9786407037</v>
      </c>
      <c r="J128" s="100">
        <f t="shared" si="23"/>
        <v>183</v>
      </c>
      <c r="K128" s="103">
        <f t="shared" si="24"/>
        <v>1.5695229727570688</v>
      </c>
    </row>
    <row r="129" spans="1:11" ht="12.75">
      <c r="A129" s="37">
        <f t="shared" si="25"/>
        <v>118</v>
      </c>
      <c r="B129" s="19">
        <f t="shared" si="26"/>
        <v>118</v>
      </c>
      <c r="C129" s="23">
        <f t="shared" si="27"/>
        <v>125449.9786407037</v>
      </c>
      <c r="D129" s="24">
        <f t="shared" si="21"/>
        <v>853</v>
      </c>
      <c r="E129" s="9">
        <f t="shared" si="28"/>
        <v>124596.9786407037</v>
      </c>
      <c r="F129" s="9">
        <f t="shared" si="17"/>
        <v>307.2897621419397</v>
      </c>
      <c r="G129" s="22">
        <f t="shared" si="29"/>
        <v>124904.26840284564</v>
      </c>
      <c r="J129" s="100">
        <f t="shared" si="23"/>
        <v>182</v>
      </c>
      <c r="K129" s="103">
        <f t="shared" si="24"/>
        <v>1.565661628808283</v>
      </c>
    </row>
    <row r="130" spans="1:11" ht="12.75">
      <c r="A130" s="37">
        <f t="shared" si="25"/>
        <v>119</v>
      </c>
      <c r="B130" s="19">
        <f t="shared" si="26"/>
        <v>119</v>
      </c>
      <c r="C130" s="23">
        <f t="shared" si="27"/>
        <v>124904.26840284564</v>
      </c>
      <c r="D130" s="24">
        <f t="shared" si="21"/>
        <v>853</v>
      </c>
      <c r="E130" s="9">
        <f t="shared" si="28"/>
        <v>124051.26840284564</v>
      </c>
      <c r="F130" s="9">
        <f t="shared" si="17"/>
        <v>305.94389347787364</v>
      </c>
      <c r="G130" s="22">
        <f t="shared" si="29"/>
        <v>124357.21229632352</v>
      </c>
      <c r="J130" s="100">
        <f t="shared" si="23"/>
        <v>181</v>
      </c>
      <c r="K130" s="103">
        <f t="shared" si="24"/>
        <v>1.5618097845465677</v>
      </c>
    </row>
    <row r="131" spans="1:11" ht="12.75">
      <c r="A131" s="37">
        <f t="shared" si="25"/>
        <v>120</v>
      </c>
      <c r="B131" s="19">
        <f t="shared" si="26"/>
        <v>120</v>
      </c>
      <c r="C131" s="23">
        <f t="shared" si="27"/>
        <v>124357.21229632352</v>
      </c>
      <c r="D131" s="24">
        <f t="shared" si="21"/>
        <v>853</v>
      </c>
      <c r="E131" s="9">
        <f t="shared" si="28"/>
        <v>123504.21229632352</v>
      </c>
      <c r="F131" s="9">
        <f t="shared" si="17"/>
        <v>304.5947055386059</v>
      </c>
      <c r="G131" s="22">
        <f t="shared" si="29"/>
        <v>123808.80700186212</v>
      </c>
      <c r="J131" s="100">
        <f t="shared" si="23"/>
        <v>180</v>
      </c>
      <c r="K131" s="103">
        <f t="shared" si="24"/>
        <v>1.5579674166007713</v>
      </c>
    </row>
    <row r="132" spans="1:11" ht="12.75">
      <c r="A132" s="37">
        <f t="shared" si="25"/>
        <v>121</v>
      </c>
      <c r="B132" s="19">
        <f t="shared" si="26"/>
        <v>121</v>
      </c>
      <c r="C132" s="23">
        <f t="shared" si="27"/>
        <v>123808.80700186212</v>
      </c>
      <c r="D132" s="24">
        <f t="shared" si="21"/>
        <v>853</v>
      </c>
      <c r="E132" s="9">
        <f t="shared" si="28"/>
        <v>122955.80700186212</v>
      </c>
      <c r="F132" s="9">
        <f t="shared" si="17"/>
        <v>303.24219013789843</v>
      </c>
      <c r="G132" s="22">
        <f t="shared" si="29"/>
        <v>123259.04919200002</v>
      </c>
      <c r="J132" s="100">
        <f t="shared" si="23"/>
        <v>179</v>
      </c>
      <c r="K132" s="103">
        <f t="shared" si="24"/>
        <v>1.5541345016572397</v>
      </c>
    </row>
    <row r="133" spans="1:11" ht="12.75">
      <c r="A133" s="37">
        <f t="shared" si="25"/>
        <v>122</v>
      </c>
      <c r="B133" s="19">
        <f t="shared" si="26"/>
        <v>122</v>
      </c>
      <c r="C133" s="23">
        <f t="shared" si="27"/>
        <v>123259.04919200002</v>
      </c>
      <c r="D133" s="24">
        <f t="shared" si="21"/>
        <v>853</v>
      </c>
      <c r="E133" s="9">
        <f t="shared" si="28"/>
        <v>122406.04919200002</v>
      </c>
      <c r="F133" s="9">
        <f t="shared" si="17"/>
        <v>301.8863390693441</v>
      </c>
      <c r="G133" s="22">
        <f t="shared" si="29"/>
        <v>122707.93553106936</v>
      </c>
      <c r="J133" s="100">
        <f t="shared" si="23"/>
        <v>178</v>
      </c>
      <c r="K133" s="103">
        <f t="shared" si="24"/>
        <v>1.5503110164596758</v>
      </c>
    </row>
    <row r="134" spans="1:11" ht="12.75">
      <c r="A134" s="37">
        <f t="shared" si="25"/>
        <v>123</v>
      </c>
      <c r="B134" s="19">
        <f t="shared" si="26"/>
        <v>123</v>
      </c>
      <c r="C134" s="23">
        <f t="shared" si="27"/>
        <v>122707.93553106936</v>
      </c>
      <c r="D134" s="24">
        <f t="shared" si="21"/>
        <v>853</v>
      </c>
      <c r="E134" s="9">
        <f t="shared" si="28"/>
        <v>121854.93553106936</v>
      </c>
      <c r="F134" s="9">
        <f t="shared" si="17"/>
        <v>300.52714410629414</v>
      </c>
      <c r="G134" s="22">
        <f t="shared" si="29"/>
        <v>122155.46267517566</v>
      </c>
      <c r="J134" s="100">
        <f t="shared" si="23"/>
        <v>177</v>
      </c>
      <c r="K134" s="103">
        <f t="shared" si="24"/>
        <v>1.5464969378089974</v>
      </c>
    </row>
    <row r="135" spans="1:11" ht="12.75">
      <c r="A135" s="37">
        <f t="shared" si="25"/>
        <v>124</v>
      </c>
      <c r="B135" s="19">
        <f t="shared" si="26"/>
        <v>124</v>
      </c>
      <c r="C135" s="23">
        <f t="shared" si="27"/>
        <v>122155.46267517566</v>
      </c>
      <c r="D135" s="24">
        <f t="shared" si="21"/>
        <v>853</v>
      </c>
      <c r="E135" s="9">
        <f t="shared" si="28"/>
        <v>121302.46267517566</v>
      </c>
      <c r="F135" s="9">
        <f t="shared" si="17"/>
        <v>299.1645970017853</v>
      </c>
      <c r="G135" s="22">
        <f t="shared" si="29"/>
        <v>121601.62727217744</v>
      </c>
      <c r="J135" s="100">
        <f t="shared" si="23"/>
        <v>176</v>
      </c>
      <c r="K135" s="103">
        <f t="shared" si="24"/>
        <v>1.5426922425631964</v>
      </c>
    </row>
    <row r="136" spans="1:11" ht="12.75">
      <c r="A136" s="37">
        <f t="shared" si="25"/>
        <v>125</v>
      </c>
      <c r="B136" s="19">
        <f t="shared" si="26"/>
        <v>125</v>
      </c>
      <c r="C136" s="23">
        <f t="shared" si="27"/>
        <v>121601.62727217744</v>
      </c>
      <c r="D136" s="24">
        <f t="shared" si="21"/>
        <v>853</v>
      </c>
      <c r="E136" s="9">
        <f t="shared" si="28"/>
        <v>120748.62727217744</v>
      </c>
      <c r="F136" s="9">
        <f t="shared" si="17"/>
        <v>297.7986894885398</v>
      </c>
      <c r="G136" s="22">
        <f t="shared" si="29"/>
        <v>121046.42596166598</v>
      </c>
      <c r="J136" s="100">
        <f t="shared" si="23"/>
        <v>175</v>
      </c>
      <c r="K136" s="103">
        <f t="shared" si="24"/>
        <v>1.5388969076371997</v>
      </c>
    </row>
    <row r="137" spans="1:11" ht="12.75">
      <c r="A137" s="37">
        <f t="shared" si="25"/>
        <v>126</v>
      </c>
      <c r="B137" s="19">
        <f t="shared" si="26"/>
        <v>126</v>
      </c>
      <c r="C137" s="23">
        <f t="shared" si="27"/>
        <v>121046.42596166598</v>
      </c>
      <c r="D137" s="24">
        <f t="shared" si="21"/>
        <v>853</v>
      </c>
      <c r="E137" s="9">
        <f t="shared" si="28"/>
        <v>120193.42596166598</v>
      </c>
      <c r="F137" s="9">
        <f t="shared" si="17"/>
        <v>296.4294132788782</v>
      </c>
      <c r="G137" s="22">
        <f t="shared" si="29"/>
        <v>120489.85537494486</v>
      </c>
      <c r="J137" s="100">
        <f t="shared" si="23"/>
        <v>174</v>
      </c>
      <c r="K137" s="103">
        <f t="shared" si="24"/>
        <v>1.535110910002726</v>
      </c>
    </row>
    <row r="138" spans="1:11" ht="12.75">
      <c r="A138" s="37">
        <f t="shared" si="25"/>
        <v>127</v>
      </c>
      <c r="B138" s="19">
        <f t="shared" si="26"/>
        <v>127</v>
      </c>
      <c r="C138" s="23">
        <f t="shared" si="27"/>
        <v>120489.85537494486</v>
      </c>
      <c r="D138" s="24">
        <f t="shared" si="21"/>
        <v>853</v>
      </c>
      <c r="E138" s="9">
        <f t="shared" si="28"/>
        <v>119636.85537494486</v>
      </c>
      <c r="F138" s="9">
        <f t="shared" si="17"/>
        <v>295.05676006469</v>
      </c>
      <c r="G138" s="22">
        <f t="shared" si="29"/>
        <v>119931.91213500955</v>
      </c>
      <c r="J138" s="100">
        <f t="shared" si="23"/>
        <v>173</v>
      </c>
      <c r="K138" s="103">
        <f t="shared" si="24"/>
        <v>1.5313342266881511</v>
      </c>
    </row>
    <row r="139" spans="1:11" ht="12.75">
      <c r="A139" s="37">
        <f t="shared" si="25"/>
        <v>128</v>
      </c>
      <c r="B139" s="19">
        <f t="shared" si="26"/>
        <v>128</v>
      </c>
      <c r="C139" s="23">
        <f t="shared" si="27"/>
        <v>119931.91213500955</v>
      </c>
      <c r="D139" s="24">
        <f t="shared" si="21"/>
        <v>853</v>
      </c>
      <c r="E139" s="9">
        <f t="shared" si="28"/>
        <v>119078.91213500955</v>
      </c>
      <c r="F139" s="9">
        <f t="shared" si="17"/>
        <v>293.6807215173758</v>
      </c>
      <c r="G139" s="22">
        <f t="shared" si="29"/>
        <v>119372.59285652693</v>
      </c>
      <c r="J139" s="100">
        <f t="shared" si="23"/>
        <v>172</v>
      </c>
      <c r="K139" s="103">
        <f t="shared" si="24"/>
        <v>1.5275668347783637</v>
      </c>
    </row>
    <row r="140" spans="1:11" ht="12.75">
      <c r="A140" s="37">
        <f t="shared" si="25"/>
        <v>129</v>
      </c>
      <c r="B140" s="19">
        <f t="shared" si="26"/>
        <v>129</v>
      </c>
      <c r="C140" s="23">
        <f t="shared" si="27"/>
        <v>119372.59285652693</v>
      </c>
      <c r="D140" s="24">
        <f t="shared" si="21"/>
        <v>853</v>
      </c>
      <c r="E140" s="9">
        <f t="shared" si="28"/>
        <v>118519.59285652693</v>
      </c>
      <c r="F140" s="9">
        <f aca="true" t="shared" si="30" ref="F140:F203">E140*F$3-E140</f>
        <v>292.3012892877887</v>
      </c>
      <c r="G140" s="22">
        <f t="shared" si="29"/>
        <v>118811.89414581472</v>
      </c>
      <c r="J140" s="100">
        <f t="shared" si="23"/>
        <v>171</v>
      </c>
      <c r="K140" s="103">
        <f t="shared" si="24"/>
        <v>1.5238087114146293</v>
      </c>
    </row>
    <row r="141" spans="1:11" ht="12.75">
      <c r="A141" s="37">
        <f t="shared" si="25"/>
        <v>130</v>
      </c>
      <c r="B141" s="19">
        <f t="shared" si="26"/>
        <v>130</v>
      </c>
      <c r="C141" s="23">
        <f t="shared" si="27"/>
        <v>118811.89414581472</v>
      </c>
      <c r="D141" s="24">
        <f aca="true" t="shared" si="31" ref="D141:D204">IF(C141&lt;D$6,C141,D$6)</f>
        <v>853</v>
      </c>
      <c r="E141" s="9">
        <f t="shared" si="28"/>
        <v>117958.89414581472</v>
      </c>
      <c r="F141" s="9">
        <f t="shared" si="30"/>
        <v>290.9184550061909</v>
      </c>
      <c r="G141" s="22">
        <f t="shared" si="29"/>
        <v>118249.81260082091</v>
      </c>
      <c r="J141" s="100">
        <f aca="true" t="shared" si="32" ref="J141:J204">IF(G$371=0,IF(A142="","",B$8-B141),"")</f>
        <v>170</v>
      </c>
      <c r="K141" s="103">
        <f aca="true" t="shared" si="33" ref="K141:K204">IF(G$371=0,IF(J141="","",POWER(F$3,J141)),"")</f>
        <v>1.5200598337944489</v>
      </c>
    </row>
    <row r="142" spans="1:11" ht="12.75">
      <c r="A142" s="37">
        <f t="shared" si="25"/>
        <v>131</v>
      </c>
      <c r="B142" s="19">
        <f t="shared" si="26"/>
        <v>131</v>
      </c>
      <c r="C142" s="23">
        <f t="shared" si="27"/>
        <v>118249.81260082091</v>
      </c>
      <c r="D142" s="24">
        <f t="shared" si="31"/>
        <v>853</v>
      </c>
      <c r="E142" s="9">
        <f t="shared" si="28"/>
        <v>117396.81260082091</v>
      </c>
      <c r="F142" s="9">
        <f t="shared" si="30"/>
        <v>289.53221028221014</v>
      </c>
      <c r="G142" s="22">
        <f t="shared" si="29"/>
        <v>117686.34481110312</v>
      </c>
      <c r="J142" s="100">
        <f t="shared" si="32"/>
        <v>169</v>
      </c>
      <c r="K142" s="103">
        <f t="shared" si="33"/>
        <v>1.5163201791714247</v>
      </c>
    </row>
    <row r="143" spans="1:11" ht="12.75">
      <c r="A143" s="37">
        <f t="shared" si="25"/>
        <v>132</v>
      </c>
      <c r="B143" s="19">
        <f t="shared" si="26"/>
        <v>132</v>
      </c>
      <c r="C143" s="23">
        <f t="shared" si="27"/>
        <v>117686.34481110312</v>
      </c>
      <c r="D143" s="24">
        <f t="shared" si="31"/>
        <v>853</v>
      </c>
      <c r="E143" s="9">
        <f t="shared" si="28"/>
        <v>116833.34481110312</v>
      </c>
      <c r="F143" s="9">
        <f t="shared" si="30"/>
        <v>288.142546704752</v>
      </c>
      <c r="G143" s="22">
        <f t="shared" si="29"/>
        <v>117121.48735780787</v>
      </c>
      <c r="J143" s="100">
        <f t="shared" si="32"/>
        <v>168</v>
      </c>
      <c r="K143" s="103">
        <f t="shared" si="33"/>
        <v>1.512589724855117</v>
      </c>
    </row>
    <row r="144" spans="1:11" ht="12.75">
      <c r="A144" s="37">
        <f t="shared" si="25"/>
        <v>133</v>
      </c>
      <c r="B144" s="19">
        <f t="shared" si="26"/>
        <v>133</v>
      </c>
      <c r="C144" s="23">
        <f t="shared" si="27"/>
        <v>117121.48735780787</v>
      </c>
      <c r="D144" s="24">
        <f t="shared" si="31"/>
        <v>853</v>
      </c>
      <c r="E144" s="9">
        <f t="shared" si="28"/>
        <v>116268.48735780787</v>
      </c>
      <c r="F144" s="9">
        <f t="shared" si="30"/>
        <v>286.7494558420294</v>
      </c>
      <c r="G144" s="22">
        <f t="shared" si="29"/>
        <v>116555.2368136499</v>
      </c>
      <c r="J144" s="100">
        <f t="shared" si="32"/>
        <v>167</v>
      </c>
      <c r="K144" s="103">
        <f t="shared" si="33"/>
        <v>1.5088684482109118</v>
      </c>
    </row>
    <row r="145" spans="1:11" ht="12.75">
      <c r="A145" s="37">
        <f t="shared" si="25"/>
        <v>134</v>
      </c>
      <c r="B145" s="19">
        <f t="shared" si="26"/>
        <v>134</v>
      </c>
      <c r="C145" s="23">
        <f t="shared" si="27"/>
        <v>116555.2368136499</v>
      </c>
      <c r="D145" s="24">
        <f t="shared" si="31"/>
        <v>853</v>
      </c>
      <c r="E145" s="9">
        <f t="shared" si="28"/>
        <v>115702.2368136499</v>
      </c>
      <c r="F145" s="9">
        <f t="shared" si="30"/>
        <v>285.3529292414314</v>
      </c>
      <c r="G145" s="22">
        <f t="shared" si="29"/>
        <v>115987.58974289133</v>
      </c>
      <c r="J145" s="100">
        <f t="shared" si="32"/>
        <v>166</v>
      </c>
      <c r="K145" s="103">
        <f t="shared" si="33"/>
        <v>1.505156326659879</v>
      </c>
    </row>
    <row r="146" spans="1:11" ht="12.75">
      <c r="A146" s="37">
        <f t="shared" si="25"/>
        <v>135</v>
      </c>
      <c r="B146" s="19">
        <f t="shared" si="26"/>
        <v>135</v>
      </c>
      <c r="C146" s="23">
        <f t="shared" si="27"/>
        <v>115987.58974289133</v>
      </c>
      <c r="D146" s="24">
        <f t="shared" si="31"/>
        <v>853</v>
      </c>
      <c r="E146" s="9">
        <f t="shared" si="28"/>
        <v>115134.58974289133</v>
      </c>
      <c r="F146" s="9">
        <f t="shared" si="30"/>
        <v>283.9529584294796</v>
      </c>
      <c r="G146" s="22">
        <f t="shared" si="29"/>
        <v>115418.54270132081</v>
      </c>
      <c r="J146" s="100">
        <f t="shared" si="32"/>
        <v>165</v>
      </c>
      <c r="K146" s="103">
        <f t="shared" si="33"/>
        <v>1.5014533376786376</v>
      </c>
    </row>
    <row r="147" spans="1:11" ht="12.75">
      <c r="A147" s="37">
        <f t="shared" si="25"/>
        <v>136</v>
      </c>
      <c r="B147" s="19">
        <f t="shared" si="26"/>
        <v>136</v>
      </c>
      <c r="C147" s="23">
        <f t="shared" si="27"/>
        <v>115418.54270132081</v>
      </c>
      <c r="D147" s="24">
        <f t="shared" si="31"/>
        <v>853</v>
      </c>
      <c r="E147" s="9">
        <f t="shared" si="28"/>
        <v>114565.54270132081</v>
      </c>
      <c r="F147" s="9">
        <f t="shared" si="30"/>
        <v>282.54953491182823</v>
      </c>
      <c r="G147" s="22">
        <f t="shared" si="29"/>
        <v>114848.09223623264</v>
      </c>
      <c r="J147" s="100">
        <f t="shared" si="32"/>
        <v>164</v>
      </c>
      <c r="K147" s="103">
        <f t="shared" si="33"/>
        <v>1.4977594587992193</v>
      </c>
    </row>
    <row r="148" spans="1:11" ht="12.75">
      <c r="A148" s="37">
        <f t="shared" si="25"/>
        <v>137</v>
      </c>
      <c r="B148" s="19">
        <f t="shared" si="26"/>
        <v>137</v>
      </c>
      <c r="C148" s="23">
        <f t="shared" si="27"/>
        <v>114848.09223623264</v>
      </c>
      <c r="D148" s="24">
        <f t="shared" si="31"/>
        <v>853</v>
      </c>
      <c r="E148" s="9">
        <f t="shared" si="28"/>
        <v>113995.09223623264</v>
      </c>
      <c r="F148" s="9">
        <f t="shared" si="30"/>
        <v>281.1426501731912</v>
      </c>
      <c r="G148" s="22">
        <f t="shared" si="29"/>
        <v>114276.23488640583</v>
      </c>
      <c r="J148" s="100">
        <f t="shared" si="32"/>
        <v>163</v>
      </c>
      <c r="K148" s="103">
        <f t="shared" si="33"/>
        <v>1.494074667608931</v>
      </c>
    </row>
    <row r="149" spans="1:11" ht="12.75">
      <c r="A149" s="37">
        <f t="shared" si="25"/>
        <v>138</v>
      </c>
      <c r="B149" s="19">
        <f t="shared" si="26"/>
        <v>138</v>
      </c>
      <c r="C149" s="23">
        <f t="shared" si="27"/>
        <v>114276.23488640583</v>
      </c>
      <c r="D149" s="24">
        <f t="shared" si="31"/>
        <v>853</v>
      </c>
      <c r="E149" s="9">
        <f t="shared" si="28"/>
        <v>113423.23488640583</v>
      </c>
      <c r="F149" s="9">
        <f t="shared" si="30"/>
        <v>279.7322956772405</v>
      </c>
      <c r="G149" s="22">
        <f t="shared" si="29"/>
        <v>113702.96718208307</v>
      </c>
      <c r="J149" s="100">
        <f t="shared" si="32"/>
        <v>162</v>
      </c>
      <c r="K149" s="103">
        <f t="shared" si="33"/>
        <v>1.490398941750219</v>
      </c>
    </row>
    <row r="150" spans="1:11" ht="12.75">
      <c r="A150" s="37">
        <f t="shared" si="25"/>
        <v>139</v>
      </c>
      <c r="B150" s="19">
        <f t="shared" si="26"/>
        <v>139</v>
      </c>
      <c r="C150" s="23">
        <f t="shared" si="27"/>
        <v>113702.96718208307</v>
      </c>
      <c r="D150" s="24">
        <f t="shared" si="31"/>
        <v>853</v>
      </c>
      <c r="E150" s="9">
        <f t="shared" si="28"/>
        <v>112849.96718208307</v>
      </c>
      <c r="F150" s="9">
        <f t="shared" si="30"/>
        <v>278.31846286663495</v>
      </c>
      <c r="G150" s="22">
        <f t="shared" si="29"/>
        <v>113128.2856449497</v>
      </c>
      <c r="J150" s="100">
        <f t="shared" si="32"/>
        <v>161</v>
      </c>
      <c r="K150" s="103">
        <f t="shared" si="33"/>
        <v>1.4867322589205347</v>
      </c>
    </row>
    <row r="151" spans="1:11" ht="12.75">
      <c r="A151" s="37">
        <f t="shared" si="25"/>
        <v>140</v>
      </c>
      <c r="B151" s="19">
        <f t="shared" si="26"/>
        <v>140</v>
      </c>
      <c r="C151" s="23">
        <f t="shared" si="27"/>
        <v>113128.2856449497</v>
      </c>
      <c r="D151" s="24">
        <f t="shared" si="31"/>
        <v>853</v>
      </c>
      <c r="E151" s="9">
        <f t="shared" si="28"/>
        <v>112275.2856449497</v>
      </c>
      <c r="F151" s="9">
        <f t="shared" si="30"/>
        <v>276.9011431629042</v>
      </c>
      <c r="G151" s="22">
        <f t="shared" si="29"/>
        <v>112552.18678811261</v>
      </c>
      <c r="J151" s="100">
        <f t="shared" si="32"/>
        <v>160</v>
      </c>
      <c r="K151" s="103">
        <f t="shared" si="33"/>
        <v>1.4830745968721972</v>
      </c>
    </row>
    <row r="152" spans="1:11" ht="12.75">
      <c r="A152" s="37">
        <f t="shared" si="25"/>
        <v>141</v>
      </c>
      <c r="B152" s="19">
        <f t="shared" si="26"/>
        <v>141</v>
      </c>
      <c r="C152" s="23">
        <f t="shared" si="27"/>
        <v>112552.18678811261</v>
      </c>
      <c r="D152" s="24">
        <f t="shared" si="31"/>
        <v>853</v>
      </c>
      <c r="E152" s="9">
        <f t="shared" si="28"/>
        <v>111699.18678811261</v>
      </c>
      <c r="F152" s="9">
        <f t="shared" si="30"/>
        <v>275.4803279664193</v>
      </c>
      <c r="G152" s="22">
        <f t="shared" si="29"/>
        <v>111974.66711607903</v>
      </c>
      <c r="J152" s="100">
        <f t="shared" si="32"/>
        <v>159</v>
      </c>
      <c r="K152" s="103">
        <f t="shared" si="33"/>
        <v>1.4794259334122608</v>
      </c>
    </row>
    <row r="153" spans="1:11" ht="12.75">
      <c r="A153" s="37">
        <f t="shared" si="25"/>
        <v>142</v>
      </c>
      <c r="B153" s="19">
        <f t="shared" si="26"/>
        <v>142</v>
      </c>
      <c r="C153" s="23">
        <f t="shared" si="27"/>
        <v>111974.66711607903</v>
      </c>
      <c r="D153" s="24">
        <f t="shared" si="31"/>
        <v>853</v>
      </c>
      <c r="E153" s="9">
        <f t="shared" si="28"/>
        <v>111121.66711607903</v>
      </c>
      <c r="F153" s="9">
        <f t="shared" si="30"/>
        <v>274.05600865637825</v>
      </c>
      <c r="G153" s="22">
        <f t="shared" si="29"/>
        <v>111395.7231247354</v>
      </c>
      <c r="J153" s="100">
        <f t="shared" si="32"/>
        <v>158</v>
      </c>
      <c r="K153" s="103">
        <f t="shared" si="33"/>
        <v>1.4757862464023772</v>
      </c>
    </row>
    <row r="154" spans="1:11" ht="12.75">
      <c r="A154" s="37">
        <f t="shared" si="25"/>
        <v>143</v>
      </c>
      <c r="B154" s="19">
        <f t="shared" si="26"/>
        <v>143</v>
      </c>
      <c r="C154" s="23">
        <f t="shared" si="27"/>
        <v>111395.7231247354</v>
      </c>
      <c r="D154" s="24">
        <f t="shared" si="31"/>
        <v>853</v>
      </c>
      <c r="E154" s="9">
        <f t="shared" si="28"/>
        <v>110542.7231247354</v>
      </c>
      <c r="F154" s="9">
        <f t="shared" si="30"/>
        <v>272.62817659067514</v>
      </c>
      <c r="G154" s="22">
        <f t="shared" si="29"/>
        <v>110815.35130132608</v>
      </c>
      <c r="J154" s="100">
        <f t="shared" si="32"/>
        <v>157</v>
      </c>
      <c r="K154" s="103">
        <f t="shared" si="33"/>
        <v>1.4721555137586642</v>
      </c>
    </row>
    <row r="155" spans="1:11" ht="12.75">
      <c r="A155" s="37">
        <f t="shared" si="25"/>
        <v>144</v>
      </c>
      <c r="B155" s="19">
        <f t="shared" si="26"/>
        <v>144</v>
      </c>
      <c r="C155" s="23">
        <f t="shared" si="27"/>
        <v>110815.35130132608</v>
      </c>
      <c r="D155" s="24">
        <f t="shared" si="31"/>
        <v>853</v>
      </c>
      <c r="E155" s="9">
        <f t="shared" si="28"/>
        <v>109962.35130132608</v>
      </c>
      <c r="F155" s="9">
        <f t="shared" si="30"/>
        <v>271.19682310589997</v>
      </c>
      <c r="G155" s="22">
        <f t="shared" si="29"/>
        <v>110233.54812443198</v>
      </c>
      <c r="J155" s="100">
        <f t="shared" si="32"/>
        <v>156</v>
      </c>
      <c r="K155" s="103">
        <f t="shared" si="33"/>
        <v>1.4685337134515697</v>
      </c>
    </row>
    <row r="156" spans="1:11" ht="12.75">
      <c r="A156" s="37">
        <f t="shared" si="25"/>
        <v>145</v>
      </c>
      <c r="B156" s="19">
        <f t="shared" si="26"/>
        <v>145</v>
      </c>
      <c r="C156" s="23">
        <f t="shared" si="27"/>
        <v>110233.54812443198</v>
      </c>
      <c r="D156" s="24">
        <f t="shared" si="31"/>
        <v>853</v>
      </c>
      <c r="E156" s="9">
        <f t="shared" si="28"/>
        <v>109380.54812443198</v>
      </c>
      <c r="F156" s="9">
        <f t="shared" si="30"/>
        <v>269.7619395172951</v>
      </c>
      <c r="G156" s="22">
        <f t="shared" si="29"/>
        <v>109650.31006394928</v>
      </c>
      <c r="J156" s="100">
        <f t="shared" si="32"/>
        <v>155</v>
      </c>
      <c r="K156" s="103">
        <f t="shared" si="33"/>
        <v>1.4649208235057394</v>
      </c>
    </row>
    <row r="157" spans="1:11" ht="12.75">
      <c r="A157" s="37">
        <f t="shared" si="25"/>
        <v>146</v>
      </c>
      <c r="B157" s="19">
        <f t="shared" si="26"/>
        <v>146</v>
      </c>
      <c r="C157" s="23">
        <f t="shared" si="27"/>
        <v>109650.31006394928</v>
      </c>
      <c r="D157" s="24">
        <f t="shared" si="31"/>
        <v>853</v>
      </c>
      <c r="E157" s="9">
        <f t="shared" si="28"/>
        <v>108797.31006394928</v>
      </c>
      <c r="F157" s="9">
        <f t="shared" si="30"/>
        <v>268.32351711866795</v>
      </c>
      <c r="G157" s="22">
        <f t="shared" si="29"/>
        <v>109065.63358106794</v>
      </c>
      <c r="J157" s="100">
        <f t="shared" si="32"/>
        <v>154</v>
      </c>
      <c r="K157" s="103">
        <f t="shared" si="33"/>
        <v>1.4613168219998822</v>
      </c>
    </row>
    <row r="158" spans="1:11" ht="12.75">
      <c r="A158" s="37">
        <f t="shared" si="25"/>
        <v>147</v>
      </c>
      <c r="B158" s="19">
        <f t="shared" si="26"/>
        <v>147</v>
      </c>
      <c r="C158" s="23">
        <f t="shared" si="27"/>
        <v>109065.63358106794</v>
      </c>
      <c r="D158" s="24">
        <f t="shared" si="31"/>
        <v>853</v>
      </c>
      <c r="E158" s="9">
        <f t="shared" si="28"/>
        <v>108212.63358106794</v>
      </c>
      <c r="F158" s="9">
        <f t="shared" si="30"/>
        <v>266.8815471823618</v>
      </c>
      <c r="G158" s="22">
        <f t="shared" si="29"/>
        <v>108479.5151282503</v>
      </c>
      <c r="J158" s="100">
        <f t="shared" si="32"/>
        <v>153</v>
      </c>
      <c r="K158" s="103">
        <f t="shared" si="33"/>
        <v>1.4577216870666385</v>
      </c>
    </row>
    <row r="159" spans="1:11" ht="12.75">
      <c r="A159" s="37">
        <f t="shared" si="25"/>
        <v>148</v>
      </c>
      <c r="B159" s="19">
        <f t="shared" si="26"/>
        <v>148</v>
      </c>
      <c r="C159" s="23">
        <f t="shared" si="27"/>
        <v>108479.5151282503</v>
      </c>
      <c r="D159" s="24">
        <f t="shared" si="31"/>
        <v>853</v>
      </c>
      <c r="E159" s="9">
        <f t="shared" si="28"/>
        <v>107626.5151282503</v>
      </c>
      <c r="F159" s="9">
        <f t="shared" si="30"/>
        <v>265.4360209591832</v>
      </c>
      <c r="G159" s="22">
        <f t="shared" si="29"/>
        <v>107891.95114920949</v>
      </c>
      <c r="J159" s="100">
        <f t="shared" si="32"/>
        <v>152</v>
      </c>
      <c r="K159" s="103">
        <f t="shared" si="33"/>
        <v>1.4541353968924455</v>
      </c>
    </row>
    <row r="160" spans="1:11" ht="12.75">
      <c r="A160" s="37">
        <f t="shared" si="25"/>
        <v>149</v>
      </c>
      <c r="B160" s="19">
        <f t="shared" si="26"/>
        <v>149</v>
      </c>
      <c r="C160" s="23">
        <f t="shared" si="27"/>
        <v>107891.95114920949</v>
      </c>
      <c r="D160" s="24">
        <f t="shared" si="31"/>
        <v>853</v>
      </c>
      <c r="E160" s="9">
        <f t="shared" si="28"/>
        <v>107038.95114920949</v>
      </c>
      <c r="F160" s="9">
        <f t="shared" si="30"/>
        <v>263.98692967838724</v>
      </c>
      <c r="G160" s="22">
        <f t="shared" si="29"/>
        <v>107302.93807888788</v>
      </c>
      <c r="J160" s="100">
        <f t="shared" si="32"/>
        <v>151</v>
      </c>
      <c r="K160" s="103">
        <f t="shared" si="33"/>
        <v>1.4505579297174085</v>
      </c>
    </row>
    <row r="161" spans="1:11" ht="12.75">
      <c r="A161" s="37">
        <f t="shared" si="25"/>
        <v>150</v>
      </c>
      <c r="B161" s="19">
        <f t="shared" si="26"/>
        <v>150</v>
      </c>
      <c r="C161" s="23">
        <f t="shared" si="27"/>
        <v>107302.93807888788</v>
      </c>
      <c r="D161" s="24">
        <f t="shared" si="31"/>
        <v>853</v>
      </c>
      <c r="E161" s="9">
        <f t="shared" si="28"/>
        <v>106449.93807888788</v>
      </c>
      <c r="F161" s="9">
        <f t="shared" si="30"/>
        <v>262.5342645475612</v>
      </c>
      <c r="G161" s="22">
        <f t="shared" si="29"/>
        <v>106712.47234343544</v>
      </c>
      <c r="J161" s="100">
        <f t="shared" si="32"/>
        <v>150</v>
      </c>
      <c r="K161" s="103">
        <f t="shared" si="33"/>
        <v>1.446989263835164</v>
      </c>
    </row>
    <row r="162" spans="1:11" ht="12.75">
      <c r="A162" s="37">
        <f t="shared" si="25"/>
        <v>151</v>
      </c>
      <c r="B162" s="19">
        <f t="shared" si="26"/>
        <v>151</v>
      </c>
      <c r="C162" s="23">
        <f t="shared" si="27"/>
        <v>106712.47234343544</v>
      </c>
      <c r="D162" s="24">
        <f t="shared" si="31"/>
        <v>853</v>
      </c>
      <c r="E162" s="9">
        <f t="shared" si="28"/>
        <v>105859.47234343544</v>
      </c>
      <c r="F162" s="9">
        <f t="shared" si="30"/>
        <v>261.0780167526391</v>
      </c>
      <c r="G162" s="22">
        <f t="shared" si="29"/>
        <v>106120.55036018808</v>
      </c>
      <c r="J162" s="100">
        <f t="shared" si="32"/>
        <v>149</v>
      </c>
      <c r="K162" s="103">
        <f t="shared" si="33"/>
        <v>1.4434293775927518</v>
      </c>
    </row>
    <row r="163" spans="1:11" ht="12.75">
      <c r="A163" s="37">
        <f t="shared" si="25"/>
        <v>152</v>
      </c>
      <c r="B163" s="19">
        <f t="shared" si="26"/>
        <v>152</v>
      </c>
      <c r="C163" s="23">
        <f t="shared" si="27"/>
        <v>106120.55036018808</v>
      </c>
      <c r="D163" s="24">
        <f t="shared" si="31"/>
        <v>853</v>
      </c>
      <c r="E163" s="9">
        <f t="shared" si="28"/>
        <v>105267.55036018808</v>
      </c>
      <c r="F163" s="9">
        <f t="shared" si="30"/>
        <v>259.61817745778535</v>
      </c>
      <c r="G163" s="22">
        <f t="shared" si="29"/>
        <v>105527.16853764586</v>
      </c>
      <c r="J163" s="100">
        <f t="shared" si="32"/>
        <v>148</v>
      </c>
      <c r="K163" s="103">
        <f t="shared" si="33"/>
        <v>1.4398782493904827</v>
      </c>
    </row>
    <row r="164" spans="1:11" ht="12.75">
      <c r="A164" s="37">
        <f t="shared" si="25"/>
        <v>153</v>
      </c>
      <c r="B164" s="19">
        <f t="shared" si="26"/>
        <v>153</v>
      </c>
      <c r="C164" s="23">
        <f t="shared" si="27"/>
        <v>105527.16853764586</v>
      </c>
      <c r="D164" s="24">
        <f t="shared" si="31"/>
        <v>853</v>
      </c>
      <c r="E164" s="9">
        <f t="shared" si="28"/>
        <v>104674.16853764586</v>
      </c>
      <c r="F164" s="9">
        <f t="shared" si="30"/>
        <v>258.1547378054238</v>
      </c>
      <c r="G164" s="22">
        <f t="shared" si="29"/>
        <v>104932.32327545129</v>
      </c>
      <c r="J164" s="100">
        <f t="shared" si="32"/>
        <v>147</v>
      </c>
      <c r="K164" s="103">
        <f t="shared" si="33"/>
        <v>1.4363358576818062</v>
      </c>
    </row>
    <row r="165" spans="1:11" ht="12.75">
      <c r="A165" s="37">
        <f aca="true" t="shared" si="34" ref="A165:A228">IF(C165=0,"",B165)</f>
        <v>154</v>
      </c>
      <c r="B165" s="19">
        <f aca="true" t="shared" si="35" ref="B165:B228">B164+1</f>
        <v>154</v>
      </c>
      <c r="C165" s="23">
        <f aca="true" t="shared" si="36" ref="C165:C228">G164</f>
        <v>104932.32327545129</v>
      </c>
      <c r="D165" s="24">
        <f t="shared" si="31"/>
        <v>853</v>
      </c>
      <c r="E165" s="9">
        <f aca="true" t="shared" si="37" ref="E165:E228">C165-D165</f>
        <v>104079.32327545129</v>
      </c>
      <c r="F165" s="9">
        <f t="shared" si="30"/>
        <v>256.68768891606305</v>
      </c>
      <c r="G165" s="22">
        <f aca="true" t="shared" si="38" ref="G165:G228">E165*F$3</f>
        <v>104336.01096436735</v>
      </c>
      <c r="J165" s="100">
        <f t="shared" si="32"/>
        <v>146</v>
      </c>
      <c r="K165" s="103">
        <f t="shared" si="33"/>
        <v>1.4328021809731812</v>
      </c>
    </row>
    <row r="166" spans="1:11" ht="12.75">
      <c r="A166" s="37">
        <f t="shared" si="34"/>
        <v>155</v>
      </c>
      <c r="B166" s="19">
        <f t="shared" si="35"/>
        <v>155</v>
      </c>
      <c r="C166" s="23">
        <f t="shared" si="36"/>
        <v>104336.01096436735</v>
      </c>
      <c r="D166" s="24">
        <f t="shared" si="31"/>
        <v>853</v>
      </c>
      <c r="E166" s="9">
        <f t="shared" si="37"/>
        <v>103483.01096436735</v>
      </c>
      <c r="F166" s="9">
        <f t="shared" si="30"/>
        <v>255.2170218883839</v>
      </c>
      <c r="G166" s="22">
        <f t="shared" si="38"/>
        <v>103738.22798625573</v>
      </c>
      <c r="J166" s="100">
        <f t="shared" si="32"/>
        <v>145</v>
      </c>
      <c r="K166" s="103">
        <f t="shared" si="33"/>
        <v>1.4292771978239451</v>
      </c>
    </row>
    <row r="167" spans="1:11" ht="12.75">
      <c r="A167" s="37">
        <f t="shared" si="34"/>
        <v>156</v>
      </c>
      <c r="B167" s="19">
        <f t="shared" si="35"/>
        <v>156</v>
      </c>
      <c r="C167" s="23">
        <f t="shared" si="36"/>
        <v>103738.22798625573</v>
      </c>
      <c r="D167" s="24">
        <f t="shared" si="31"/>
        <v>853</v>
      </c>
      <c r="E167" s="9">
        <f t="shared" si="37"/>
        <v>102885.22798625573</v>
      </c>
      <c r="F167" s="9">
        <f t="shared" si="30"/>
        <v>253.74272779907915</v>
      </c>
      <c r="G167" s="22">
        <f t="shared" si="38"/>
        <v>103138.97071405481</v>
      </c>
      <c r="J167" s="100">
        <f t="shared" si="32"/>
        <v>144</v>
      </c>
      <c r="K167" s="103">
        <f t="shared" si="33"/>
        <v>1.4257608868461835</v>
      </c>
    </row>
    <row r="168" spans="1:11" ht="12.75">
      <c r="A168" s="37">
        <f t="shared" si="34"/>
        <v>157</v>
      </c>
      <c r="B168" s="19">
        <f t="shared" si="35"/>
        <v>157</v>
      </c>
      <c r="C168" s="23">
        <f t="shared" si="36"/>
        <v>103138.97071405481</v>
      </c>
      <c r="D168" s="24">
        <f t="shared" si="31"/>
        <v>853</v>
      </c>
      <c r="E168" s="9">
        <f t="shared" si="37"/>
        <v>102285.97071405481</v>
      </c>
      <c r="F168" s="9">
        <f t="shared" si="30"/>
        <v>252.26479770281003</v>
      </c>
      <c r="G168" s="22">
        <f t="shared" si="38"/>
        <v>102538.23551175762</v>
      </c>
      <c r="J168" s="100">
        <f t="shared" si="32"/>
        <v>143</v>
      </c>
      <c r="K168" s="103">
        <f t="shared" si="33"/>
        <v>1.4222532267046009</v>
      </c>
    </row>
    <row r="169" spans="1:11" ht="12.75">
      <c r="A169" s="37">
        <f t="shared" si="34"/>
        <v>158</v>
      </c>
      <c r="B169" s="19">
        <f t="shared" si="35"/>
        <v>158</v>
      </c>
      <c r="C169" s="23">
        <f t="shared" si="36"/>
        <v>102538.23551175762</v>
      </c>
      <c r="D169" s="24">
        <f t="shared" si="31"/>
        <v>853</v>
      </c>
      <c r="E169" s="9">
        <f t="shared" si="37"/>
        <v>101685.23551175762</v>
      </c>
      <c r="F169" s="9">
        <f t="shared" si="30"/>
        <v>250.78322263223527</v>
      </c>
      <c r="G169" s="22">
        <f t="shared" si="38"/>
        <v>101936.01873438986</v>
      </c>
      <c r="J169" s="100">
        <f t="shared" si="32"/>
        <v>142</v>
      </c>
      <c r="K169" s="103">
        <f t="shared" si="33"/>
        <v>1.41875419611639</v>
      </c>
    </row>
    <row r="170" spans="1:11" ht="12.75">
      <c r="A170" s="37">
        <f t="shared" si="34"/>
        <v>159</v>
      </c>
      <c r="B170" s="19">
        <f t="shared" si="35"/>
        <v>159</v>
      </c>
      <c r="C170" s="23">
        <f t="shared" si="36"/>
        <v>101936.01873438986</v>
      </c>
      <c r="D170" s="24">
        <f t="shared" si="31"/>
        <v>853</v>
      </c>
      <c r="E170" s="9">
        <f t="shared" si="37"/>
        <v>101083.01873438986</v>
      </c>
      <c r="F170" s="9">
        <f t="shared" si="30"/>
        <v>249.29799359783647</v>
      </c>
      <c r="G170" s="22">
        <f t="shared" si="38"/>
        <v>101332.3167279877</v>
      </c>
      <c r="J170" s="100">
        <f t="shared" si="32"/>
        <v>141</v>
      </c>
      <c r="K170" s="103">
        <f t="shared" si="33"/>
        <v>1.415263773851105</v>
      </c>
    </row>
    <row r="171" spans="1:11" ht="12.75">
      <c r="A171" s="37">
        <f t="shared" si="34"/>
        <v>160</v>
      </c>
      <c r="B171" s="19">
        <f t="shared" si="35"/>
        <v>160</v>
      </c>
      <c r="C171" s="23">
        <f t="shared" si="36"/>
        <v>101332.3167279877</v>
      </c>
      <c r="D171" s="24">
        <f t="shared" si="31"/>
        <v>853</v>
      </c>
      <c r="E171" s="9">
        <f t="shared" si="37"/>
        <v>100479.3167279877</v>
      </c>
      <c r="F171" s="9">
        <f t="shared" si="30"/>
        <v>247.80910158796178</v>
      </c>
      <c r="G171" s="22">
        <f t="shared" si="38"/>
        <v>100727.12582957566</v>
      </c>
      <c r="J171" s="100">
        <f t="shared" si="32"/>
        <v>140</v>
      </c>
      <c r="K171" s="103">
        <f t="shared" si="33"/>
        <v>1.4117819387305295</v>
      </c>
    </row>
    <row r="172" spans="1:11" ht="12.75">
      <c r="A172" s="37">
        <f t="shared" si="34"/>
        <v>161</v>
      </c>
      <c r="B172" s="19">
        <f t="shared" si="35"/>
        <v>161</v>
      </c>
      <c r="C172" s="23">
        <f t="shared" si="36"/>
        <v>100727.12582957566</v>
      </c>
      <c r="D172" s="24">
        <f t="shared" si="31"/>
        <v>853</v>
      </c>
      <c r="E172" s="9">
        <f t="shared" si="37"/>
        <v>99874.12582957566</v>
      </c>
      <c r="F172" s="9">
        <f t="shared" si="30"/>
        <v>246.31653756873857</v>
      </c>
      <c r="G172" s="22">
        <f t="shared" si="38"/>
        <v>100120.4423671444</v>
      </c>
      <c r="J172" s="100">
        <f t="shared" si="32"/>
        <v>139</v>
      </c>
      <c r="K172" s="103">
        <f t="shared" si="33"/>
        <v>1.4083086696285516</v>
      </c>
    </row>
    <row r="173" spans="1:11" ht="12.75">
      <c r="A173" s="37">
        <f t="shared" si="34"/>
        <v>162</v>
      </c>
      <c r="B173" s="19">
        <f t="shared" si="35"/>
        <v>162</v>
      </c>
      <c r="C173" s="23">
        <f t="shared" si="36"/>
        <v>100120.4423671444</v>
      </c>
      <c r="D173" s="24">
        <f t="shared" si="31"/>
        <v>853</v>
      </c>
      <c r="E173" s="9">
        <f t="shared" si="37"/>
        <v>99267.4423671444</v>
      </c>
      <c r="F173" s="9">
        <f t="shared" si="30"/>
        <v>244.82029248398612</v>
      </c>
      <c r="G173" s="22">
        <f t="shared" si="38"/>
        <v>99512.26265962838</v>
      </c>
      <c r="J173" s="100">
        <f t="shared" si="32"/>
        <v>138</v>
      </c>
      <c r="K173" s="103">
        <f t="shared" si="33"/>
        <v>1.4048439454710324</v>
      </c>
    </row>
    <row r="174" spans="1:11" ht="12.75">
      <c r="A174" s="37">
        <f t="shared" si="34"/>
        <v>163</v>
      </c>
      <c r="B174" s="19">
        <f t="shared" si="35"/>
        <v>163</v>
      </c>
      <c r="C174" s="23">
        <f t="shared" si="36"/>
        <v>99512.26265962838</v>
      </c>
      <c r="D174" s="24">
        <f t="shared" si="31"/>
        <v>853</v>
      </c>
      <c r="E174" s="9">
        <f t="shared" si="37"/>
        <v>98659.26265962838</v>
      </c>
      <c r="F174" s="9">
        <f t="shared" si="30"/>
        <v>243.32035725521564</v>
      </c>
      <c r="G174" s="22">
        <f t="shared" si="38"/>
        <v>98902.5830168836</v>
      </c>
      <c r="J174" s="100">
        <f t="shared" si="32"/>
        <v>137</v>
      </c>
      <c r="K174" s="103">
        <f t="shared" si="33"/>
        <v>1.401387745235681</v>
      </c>
    </row>
    <row r="175" spans="1:11" ht="12.75">
      <c r="A175" s="37">
        <f t="shared" si="34"/>
        <v>164</v>
      </c>
      <c r="B175" s="19">
        <f t="shared" si="35"/>
        <v>164</v>
      </c>
      <c r="C175" s="23">
        <f t="shared" si="36"/>
        <v>98902.5830168836</v>
      </c>
      <c r="D175" s="24">
        <f t="shared" si="31"/>
        <v>853</v>
      </c>
      <c r="E175" s="9">
        <f t="shared" si="37"/>
        <v>98049.5830168836</v>
      </c>
      <c r="F175" s="9">
        <f t="shared" si="30"/>
        <v>241.81672278151382</v>
      </c>
      <c r="G175" s="22">
        <f t="shared" si="38"/>
        <v>98291.39973966511</v>
      </c>
      <c r="J175" s="100">
        <f t="shared" si="32"/>
        <v>136</v>
      </c>
      <c r="K175" s="103">
        <f t="shared" si="33"/>
        <v>1.3979400479519244</v>
      </c>
    </row>
    <row r="176" spans="1:11" ht="12.75">
      <c r="A176" s="37">
        <f t="shared" si="34"/>
        <v>165</v>
      </c>
      <c r="B176" s="19">
        <f t="shared" si="35"/>
        <v>165</v>
      </c>
      <c r="C176" s="23">
        <f t="shared" si="36"/>
        <v>98291.39973966511</v>
      </c>
      <c r="D176" s="24">
        <f t="shared" si="31"/>
        <v>853</v>
      </c>
      <c r="E176" s="9">
        <f t="shared" si="37"/>
        <v>97438.39973966511</v>
      </c>
      <c r="F176" s="9">
        <f t="shared" si="30"/>
        <v>240.3093799395865</v>
      </c>
      <c r="G176" s="22">
        <f t="shared" si="38"/>
        <v>97678.7091196047</v>
      </c>
      <c r="J176" s="100">
        <f t="shared" si="32"/>
        <v>135</v>
      </c>
      <c r="K176" s="103">
        <f t="shared" si="33"/>
        <v>1.3945008327007824</v>
      </c>
    </row>
    <row r="177" spans="1:11" ht="12.75">
      <c r="A177" s="37">
        <f t="shared" si="34"/>
        <v>166</v>
      </c>
      <c r="B177" s="19">
        <f t="shared" si="35"/>
        <v>166</v>
      </c>
      <c r="C177" s="23">
        <f t="shared" si="36"/>
        <v>97678.7091196047</v>
      </c>
      <c r="D177" s="24">
        <f t="shared" si="31"/>
        <v>853</v>
      </c>
      <c r="E177" s="9">
        <f t="shared" si="37"/>
        <v>96825.7091196047</v>
      </c>
      <c r="F177" s="9">
        <f t="shared" si="30"/>
        <v>238.79831958355499</v>
      </c>
      <c r="G177" s="22">
        <f t="shared" si="38"/>
        <v>97064.50743918825</v>
      </c>
      <c r="J177" s="100">
        <f t="shared" si="32"/>
        <v>134</v>
      </c>
      <c r="K177" s="103">
        <f t="shared" si="33"/>
        <v>1.3910700786147387</v>
      </c>
    </row>
    <row r="178" spans="1:11" ht="12.75">
      <c r="A178" s="37">
        <f t="shared" si="34"/>
        <v>167</v>
      </c>
      <c r="B178" s="19">
        <f t="shared" si="35"/>
        <v>167</v>
      </c>
      <c r="C178" s="23">
        <f t="shared" si="36"/>
        <v>97064.50743918825</v>
      </c>
      <c r="D178" s="24">
        <f t="shared" si="31"/>
        <v>853</v>
      </c>
      <c r="E178" s="9">
        <f t="shared" si="37"/>
        <v>96211.50743918825</v>
      </c>
      <c r="F178" s="9">
        <f t="shared" si="30"/>
        <v>237.28353254504327</v>
      </c>
      <c r="G178" s="22">
        <f t="shared" si="38"/>
        <v>96448.7909717333</v>
      </c>
      <c r="J178" s="100">
        <f t="shared" si="32"/>
        <v>133</v>
      </c>
      <c r="K178" s="103">
        <f t="shared" si="33"/>
        <v>1.3876477648776162</v>
      </c>
    </row>
    <row r="179" spans="1:11" ht="12.75">
      <c r="A179" s="37">
        <f t="shared" si="34"/>
        <v>168</v>
      </c>
      <c r="B179" s="19">
        <f t="shared" si="35"/>
        <v>168</v>
      </c>
      <c r="C179" s="23">
        <f t="shared" si="36"/>
        <v>96448.7909717333</v>
      </c>
      <c r="D179" s="24">
        <f t="shared" si="31"/>
        <v>853</v>
      </c>
      <c r="E179" s="9">
        <f t="shared" si="37"/>
        <v>95595.7909717333</v>
      </c>
      <c r="F179" s="9">
        <f t="shared" si="30"/>
        <v>235.76500963304716</v>
      </c>
      <c r="G179" s="22">
        <f t="shared" si="38"/>
        <v>95831.55598136634</v>
      </c>
      <c r="J179" s="100">
        <f t="shared" si="32"/>
        <v>132</v>
      </c>
      <c r="K179" s="103">
        <f t="shared" si="33"/>
        <v>1.3842338707244497</v>
      </c>
    </row>
    <row r="180" spans="1:11" ht="12.75">
      <c r="A180" s="37">
        <f t="shared" si="34"/>
        <v>169</v>
      </c>
      <c r="B180" s="19">
        <f t="shared" si="35"/>
        <v>169</v>
      </c>
      <c r="C180" s="23">
        <f t="shared" si="36"/>
        <v>95831.55598136634</v>
      </c>
      <c r="D180" s="24">
        <f t="shared" si="31"/>
        <v>853</v>
      </c>
      <c r="E180" s="9">
        <f t="shared" si="37"/>
        <v>94978.55598136634</v>
      </c>
      <c r="F180" s="9">
        <f t="shared" si="30"/>
        <v>234.24274163389055</v>
      </c>
      <c r="G180" s="22">
        <f t="shared" si="38"/>
        <v>95212.79872300023</v>
      </c>
      <c r="J180" s="100">
        <f t="shared" si="32"/>
        <v>131</v>
      </c>
      <c r="K180" s="103">
        <f t="shared" si="33"/>
        <v>1.3808283754413595</v>
      </c>
    </row>
    <row r="181" spans="1:11" ht="12.75">
      <c r="A181" s="37">
        <f t="shared" si="34"/>
        <v>170</v>
      </c>
      <c r="B181" s="19">
        <f t="shared" si="35"/>
        <v>170</v>
      </c>
      <c r="C181" s="23">
        <f t="shared" si="36"/>
        <v>95212.79872300023</v>
      </c>
      <c r="D181" s="24">
        <f t="shared" si="31"/>
        <v>853</v>
      </c>
      <c r="E181" s="9">
        <f t="shared" si="37"/>
        <v>94359.79872300023</v>
      </c>
      <c r="F181" s="9">
        <f t="shared" si="30"/>
        <v>232.71671931119636</v>
      </c>
      <c r="G181" s="22">
        <f t="shared" si="38"/>
        <v>94592.51544231143</v>
      </c>
      <c r="J181" s="100">
        <f t="shared" si="32"/>
        <v>130</v>
      </c>
      <c r="K181" s="103">
        <f t="shared" si="33"/>
        <v>1.377431258365427</v>
      </c>
    </row>
    <row r="182" spans="1:11" ht="12.75">
      <c r="A182" s="37">
        <f t="shared" si="34"/>
        <v>171</v>
      </c>
      <c r="B182" s="19">
        <f t="shared" si="35"/>
        <v>171</v>
      </c>
      <c r="C182" s="23">
        <f t="shared" si="36"/>
        <v>94592.51544231143</v>
      </c>
      <c r="D182" s="24">
        <f t="shared" si="31"/>
        <v>853</v>
      </c>
      <c r="E182" s="9">
        <f t="shared" si="37"/>
        <v>93739.51544231143</v>
      </c>
      <c r="F182" s="9">
        <f t="shared" si="30"/>
        <v>231.1869334057701</v>
      </c>
      <c r="G182" s="22">
        <f t="shared" si="38"/>
        <v>93970.7023757172</v>
      </c>
      <c r="J182" s="100">
        <f t="shared" si="32"/>
        <v>129</v>
      </c>
      <c r="K182" s="103">
        <f t="shared" si="33"/>
        <v>1.3740424988845672</v>
      </c>
    </row>
    <row r="183" spans="1:11" ht="12.75">
      <c r="A183" s="37">
        <f t="shared" si="34"/>
        <v>172</v>
      </c>
      <c r="B183" s="19">
        <f t="shared" si="35"/>
        <v>172</v>
      </c>
      <c r="C183" s="23">
        <f t="shared" si="36"/>
        <v>93970.7023757172</v>
      </c>
      <c r="D183" s="24">
        <f t="shared" si="31"/>
        <v>853</v>
      </c>
      <c r="E183" s="9">
        <f t="shared" si="37"/>
        <v>93117.7023757172</v>
      </c>
      <c r="F183" s="9">
        <f t="shared" si="30"/>
        <v>229.6533746355999</v>
      </c>
      <c r="G183" s="22">
        <f t="shared" si="38"/>
        <v>93347.3557503528</v>
      </c>
      <c r="J183" s="100">
        <f t="shared" si="32"/>
        <v>128</v>
      </c>
      <c r="K183" s="103">
        <f t="shared" si="33"/>
        <v>1.3706620764374067</v>
      </c>
    </row>
    <row r="184" spans="1:11" ht="12.75">
      <c r="A184" s="37">
        <f t="shared" si="34"/>
        <v>173</v>
      </c>
      <c r="B184" s="19">
        <f t="shared" si="35"/>
        <v>173</v>
      </c>
      <c r="C184" s="23">
        <f t="shared" si="36"/>
        <v>93347.3557503528</v>
      </c>
      <c r="D184" s="24">
        <f t="shared" si="31"/>
        <v>853</v>
      </c>
      <c r="E184" s="9">
        <f t="shared" si="37"/>
        <v>92494.3557503528</v>
      </c>
      <c r="F184" s="9">
        <f t="shared" si="30"/>
        <v>228.11603369579825</v>
      </c>
      <c r="G184" s="22">
        <f t="shared" si="38"/>
        <v>92722.4717840486</v>
      </c>
      <c r="J184" s="100">
        <f t="shared" si="32"/>
        <v>127</v>
      </c>
      <c r="K184" s="103">
        <f t="shared" si="33"/>
        <v>1.3672899705131565</v>
      </c>
    </row>
    <row r="185" spans="1:11" ht="12.75">
      <c r="A185" s="37">
        <f t="shared" si="34"/>
        <v>174</v>
      </c>
      <c r="B185" s="19">
        <f t="shared" si="35"/>
        <v>174</v>
      </c>
      <c r="C185" s="23">
        <f t="shared" si="36"/>
        <v>92722.4717840486</v>
      </c>
      <c r="D185" s="24">
        <f t="shared" si="31"/>
        <v>853</v>
      </c>
      <c r="E185" s="9">
        <f t="shared" si="37"/>
        <v>91869.4717840486</v>
      </c>
      <c r="F185" s="9">
        <f t="shared" si="30"/>
        <v>226.57490125850018</v>
      </c>
      <c r="G185" s="22">
        <f t="shared" si="38"/>
        <v>92096.0466853071</v>
      </c>
      <c r="J185" s="100">
        <f t="shared" si="32"/>
        <v>126</v>
      </c>
      <c r="K185" s="103">
        <f t="shared" si="33"/>
        <v>1.3639261606514876</v>
      </c>
    </row>
    <row r="186" spans="1:11" ht="12.75">
      <c r="A186" s="37">
        <f t="shared" si="34"/>
        <v>175</v>
      </c>
      <c r="B186" s="19">
        <f t="shared" si="35"/>
        <v>175</v>
      </c>
      <c r="C186" s="23">
        <f t="shared" si="36"/>
        <v>92096.0466853071</v>
      </c>
      <c r="D186" s="24">
        <f t="shared" si="31"/>
        <v>853</v>
      </c>
      <c r="E186" s="9">
        <f t="shared" si="37"/>
        <v>91243.0466853071</v>
      </c>
      <c r="F186" s="9">
        <f t="shared" si="30"/>
        <v>225.02996797286323</v>
      </c>
      <c r="G186" s="22">
        <f t="shared" si="38"/>
        <v>91468.07665327996</v>
      </c>
      <c r="J186" s="100">
        <f t="shared" si="32"/>
        <v>125</v>
      </c>
      <c r="K186" s="103">
        <f t="shared" si="33"/>
        <v>1.3605706264424087</v>
      </c>
    </row>
    <row r="187" spans="1:11" ht="12.75">
      <c r="A187" s="37">
        <f t="shared" si="34"/>
        <v>176</v>
      </c>
      <c r="B187" s="19">
        <f t="shared" si="35"/>
        <v>176</v>
      </c>
      <c r="C187" s="23">
        <f t="shared" si="36"/>
        <v>91468.07665327996</v>
      </c>
      <c r="D187" s="24">
        <f t="shared" si="31"/>
        <v>853</v>
      </c>
      <c r="E187" s="9">
        <f t="shared" si="37"/>
        <v>90615.07665327996</v>
      </c>
      <c r="F187" s="9">
        <f t="shared" si="30"/>
        <v>223.48122446496563</v>
      </c>
      <c r="G187" s="22">
        <f t="shared" si="38"/>
        <v>90838.55787774493</v>
      </c>
      <c r="J187" s="100">
        <f t="shared" si="32"/>
        <v>124</v>
      </c>
      <c r="K187" s="103">
        <f t="shared" si="33"/>
        <v>1.3572233475261402</v>
      </c>
    </row>
    <row r="188" spans="1:11" ht="12.75">
      <c r="A188" s="37">
        <f t="shared" si="34"/>
        <v>177</v>
      </c>
      <c r="B188" s="19">
        <f t="shared" si="35"/>
        <v>177</v>
      </c>
      <c r="C188" s="23">
        <f t="shared" si="36"/>
        <v>90838.55787774493</v>
      </c>
      <c r="D188" s="24">
        <f t="shared" si="31"/>
        <v>853</v>
      </c>
      <c r="E188" s="9">
        <f t="shared" si="37"/>
        <v>89985.55787774493</v>
      </c>
      <c r="F188" s="9">
        <f t="shared" si="30"/>
        <v>221.9286613377626</v>
      </c>
      <c r="G188" s="22">
        <f t="shared" si="38"/>
        <v>90207.48653908269</v>
      </c>
      <c r="J188" s="100">
        <f t="shared" si="32"/>
        <v>123</v>
      </c>
      <c r="K188" s="103">
        <f t="shared" si="33"/>
        <v>1.3538843035929922</v>
      </c>
    </row>
    <row r="189" spans="1:11" ht="12.75">
      <c r="A189" s="37">
        <f t="shared" si="34"/>
        <v>178</v>
      </c>
      <c r="B189" s="19">
        <f t="shared" si="35"/>
        <v>178</v>
      </c>
      <c r="C189" s="23">
        <f t="shared" si="36"/>
        <v>90207.48653908269</v>
      </c>
      <c r="D189" s="24">
        <f t="shared" si="31"/>
        <v>853</v>
      </c>
      <c r="E189" s="9">
        <f t="shared" si="37"/>
        <v>89354.48653908269</v>
      </c>
      <c r="F189" s="9">
        <f t="shared" si="30"/>
        <v>220.37226917105727</v>
      </c>
      <c r="G189" s="22">
        <f t="shared" si="38"/>
        <v>89574.85880825375</v>
      </c>
      <c r="J189" s="100">
        <f t="shared" si="32"/>
        <v>122</v>
      </c>
      <c r="K189" s="103">
        <f t="shared" si="33"/>
        <v>1.3505534743832412</v>
      </c>
    </row>
    <row r="190" spans="1:11" ht="12.75">
      <c r="A190" s="37">
        <f t="shared" si="34"/>
        <v>179</v>
      </c>
      <c r="B190" s="19">
        <f t="shared" si="35"/>
        <v>179</v>
      </c>
      <c r="C190" s="23">
        <f t="shared" si="36"/>
        <v>89574.85880825375</v>
      </c>
      <c r="D190" s="24">
        <f t="shared" si="31"/>
        <v>853</v>
      </c>
      <c r="E190" s="9">
        <f t="shared" si="37"/>
        <v>88721.85880825375</v>
      </c>
      <c r="F190" s="9">
        <f t="shared" si="30"/>
        <v>218.8120385213988</v>
      </c>
      <c r="G190" s="22">
        <f t="shared" si="38"/>
        <v>88940.67084677515</v>
      </c>
      <c r="J190" s="100">
        <f t="shared" si="32"/>
        <v>121</v>
      </c>
      <c r="K190" s="103">
        <f t="shared" si="33"/>
        <v>1.3472308396870059</v>
      </c>
    </row>
    <row r="191" spans="1:11" ht="12.75">
      <c r="A191" s="37">
        <f t="shared" si="34"/>
        <v>180</v>
      </c>
      <c r="B191" s="19">
        <f t="shared" si="35"/>
        <v>180</v>
      </c>
      <c r="C191" s="23">
        <f t="shared" si="36"/>
        <v>88940.67084677515</v>
      </c>
      <c r="D191" s="24">
        <f t="shared" si="31"/>
        <v>853</v>
      </c>
      <c r="E191" s="9">
        <f t="shared" si="37"/>
        <v>88087.67084677515</v>
      </c>
      <c r="F191" s="9">
        <f t="shared" si="30"/>
        <v>217.24795992203872</v>
      </c>
      <c r="G191" s="22">
        <f t="shared" si="38"/>
        <v>88304.91880669718</v>
      </c>
      <c r="J191" s="100">
        <f t="shared" si="32"/>
        <v>120</v>
      </c>
      <c r="K191" s="103">
        <f t="shared" si="33"/>
        <v>1.3439163793441258</v>
      </c>
    </row>
    <row r="192" spans="1:11" ht="12.75">
      <c r="A192" s="37">
        <f t="shared" si="34"/>
        <v>181</v>
      </c>
      <c r="B192" s="19">
        <f t="shared" si="35"/>
        <v>181</v>
      </c>
      <c r="C192" s="23">
        <f t="shared" si="36"/>
        <v>88304.91880669718</v>
      </c>
      <c r="D192" s="24">
        <f t="shared" si="31"/>
        <v>853</v>
      </c>
      <c r="E192" s="9">
        <f t="shared" si="37"/>
        <v>87451.91880669718</v>
      </c>
      <c r="F192" s="9">
        <f t="shared" si="30"/>
        <v>215.68002388291643</v>
      </c>
      <c r="G192" s="22">
        <f t="shared" si="38"/>
        <v>87667.5988305801</v>
      </c>
      <c r="J192" s="100">
        <f t="shared" si="32"/>
        <v>119</v>
      </c>
      <c r="K192" s="103">
        <f t="shared" si="33"/>
        <v>1.3406100732440387</v>
      </c>
    </row>
    <row r="193" spans="1:11" ht="12.75">
      <c r="A193" s="37">
        <f t="shared" si="34"/>
        <v>182</v>
      </c>
      <c r="B193" s="19">
        <f t="shared" si="35"/>
        <v>182</v>
      </c>
      <c r="C193" s="23">
        <f t="shared" si="36"/>
        <v>87667.5988305801</v>
      </c>
      <c r="D193" s="24">
        <f t="shared" si="31"/>
        <v>853</v>
      </c>
      <c r="E193" s="9">
        <f t="shared" si="37"/>
        <v>86814.5988305801</v>
      </c>
      <c r="F193" s="9">
        <f t="shared" si="30"/>
        <v>214.10822089052817</v>
      </c>
      <c r="G193" s="22">
        <f t="shared" si="38"/>
        <v>87028.70705147063</v>
      </c>
      <c r="J193" s="100">
        <f t="shared" si="32"/>
        <v>118</v>
      </c>
      <c r="K193" s="103">
        <f t="shared" si="33"/>
        <v>1.3373119013256571</v>
      </c>
    </row>
    <row r="194" spans="1:11" ht="12.75">
      <c r="A194" s="37">
        <f t="shared" si="34"/>
        <v>183</v>
      </c>
      <c r="B194" s="19">
        <f t="shared" si="35"/>
        <v>183</v>
      </c>
      <c r="C194" s="23">
        <f t="shared" si="36"/>
        <v>87028.70705147063</v>
      </c>
      <c r="D194" s="24">
        <f t="shared" si="31"/>
        <v>853</v>
      </c>
      <c r="E194" s="9">
        <f t="shared" si="37"/>
        <v>86175.70705147063</v>
      </c>
      <c r="F194" s="9">
        <f t="shared" si="30"/>
        <v>212.5325414079416</v>
      </c>
      <c r="G194" s="22">
        <f t="shared" si="38"/>
        <v>86388.23959287857</v>
      </c>
      <c r="J194" s="100">
        <f t="shared" si="32"/>
        <v>117</v>
      </c>
      <c r="K194" s="103">
        <f t="shared" si="33"/>
        <v>1.3340218435772497</v>
      </c>
    </row>
    <row r="195" spans="1:11" ht="12.75">
      <c r="A195" s="37">
        <f t="shared" si="34"/>
        <v>184</v>
      </c>
      <c r="B195" s="19">
        <f t="shared" si="35"/>
        <v>184</v>
      </c>
      <c r="C195" s="23">
        <f t="shared" si="36"/>
        <v>86388.23959287857</v>
      </c>
      <c r="D195" s="24">
        <f t="shared" si="31"/>
        <v>853</v>
      </c>
      <c r="E195" s="9">
        <f t="shared" si="37"/>
        <v>85535.23959287857</v>
      </c>
      <c r="F195" s="9">
        <f t="shared" si="30"/>
        <v>210.95297587466484</v>
      </c>
      <c r="G195" s="22">
        <f t="shared" si="38"/>
        <v>85746.19256875323</v>
      </c>
      <c r="J195" s="100">
        <f t="shared" si="32"/>
        <v>116</v>
      </c>
      <c r="K195" s="103">
        <f t="shared" si="33"/>
        <v>1.3307398800363173</v>
      </c>
    </row>
    <row r="196" spans="1:11" ht="12.75">
      <c r="A196" s="37">
        <f t="shared" si="34"/>
        <v>185</v>
      </c>
      <c r="B196" s="19">
        <f t="shared" si="35"/>
        <v>185</v>
      </c>
      <c r="C196" s="23">
        <f t="shared" si="36"/>
        <v>85746.19256875323</v>
      </c>
      <c r="D196" s="24">
        <f t="shared" si="31"/>
        <v>853</v>
      </c>
      <c r="E196" s="9">
        <f t="shared" si="37"/>
        <v>84893.19256875323</v>
      </c>
      <c r="F196" s="9">
        <f t="shared" si="30"/>
        <v>209.36951470667555</v>
      </c>
      <c r="G196" s="22">
        <f t="shared" si="38"/>
        <v>85102.56208345991</v>
      </c>
      <c r="J196" s="100">
        <f t="shared" si="32"/>
        <v>115</v>
      </c>
      <c r="K196" s="103">
        <f t="shared" si="33"/>
        <v>1.327465990789472</v>
      </c>
    </row>
    <row r="197" spans="1:11" ht="12.75">
      <c r="A197" s="37">
        <f t="shared" si="34"/>
        <v>186</v>
      </c>
      <c r="B197" s="19">
        <f t="shared" si="35"/>
        <v>186</v>
      </c>
      <c r="C197" s="23">
        <f t="shared" si="36"/>
        <v>85102.56208345991</v>
      </c>
      <c r="D197" s="24">
        <f t="shared" si="31"/>
        <v>853</v>
      </c>
      <c r="E197" s="9">
        <f t="shared" si="37"/>
        <v>84249.56208345991</v>
      </c>
      <c r="F197" s="9">
        <f t="shared" si="30"/>
        <v>207.78214829626086</v>
      </c>
      <c r="G197" s="22">
        <f t="shared" si="38"/>
        <v>84457.34423175617</v>
      </c>
      <c r="J197" s="100">
        <f t="shared" si="32"/>
        <v>114</v>
      </c>
      <c r="K197" s="103">
        <f t="shared" si="33"/>
        <v>1.3242001559723175</v>
      </c>
    </row>
    <row r="198" spans="1:11" ht="12.75">
      <c r="A198" s="37">
        <f t="shared" si="34"/>
        <v>187</v>
      </c>
      <c r="B198" s="19">
        <f t="shared" si="35"/>
        <v>187</v>
      </c>
      <c r="C198" s="23">
        <f t="shared" si="36"/>
        <v>84457.34423175617</v>
      </c>
      <c r="D198" s="24">
        <f t="shared" si="31"/>
        <v>853</v>
      </c>
      <c r="E198" s="9">
        <f t="shared" si="37"/>
        <v>83604.34423175617</v>
      </c>
      <c r="F198" s="9">
        <f t="shared" si="30"/>
        <v>206.1908670120465</v>
      </c>
      <c r="G198" s="22">
        <f t="shared" si="38"/>
        <v>83810.53509876822</v>
      </c>
      <c r="J198" s="100">
        <f t="shared" si="32"/>
        <v>113</v>
      </c>
      <c r="K198" s="103">
        <f t="shared" si="33"/>
        <v>1.3209423557693283</v>
      </c>
    </row>
    <row r="199" spans="1:11" ht="12.75">
      <c r="A199" s="37">
        <f t="shared" si="34"/>
        <v>188</v>
      </c>
      <c r="B199" s="19">
        <f t="shared" si="35"/>
        <v>188</v>
      </c>
      <c r="C199" s="23">
        <f t="shared" si="36"/>
        <v>83810.53509876822</v>
      </c>
      <c r="D199" s="24">
        <f t="shared" si="31"/>
        <v>853</v>
      </c>
      <c r="E199" s="9">
        <f t="shared" si="37"/>
        <v>82957.53509876822</v>
      </c>
      <c r="F199" s="9">
        <f t="shared" si="30"/>
        <v>204.5956611989095</v>
      </c>
      <c r="G199" s="22">
        <f t="shared" si="38"/>
        <v>83162.13075996713</v>
      </c>
      <c r="J199" s="100">
        <f t="shared" si="32"/>
        <v>112</v>
      </c>
      <c r="K199" s="103">
        <f t="shared" si="33"/>
        <v>1.3176925704137277</v>
      </c>
    </row>
    <row r="200" spans="1:11" ht="12.75">
      <c r="A200" s="37">
        <f t="shared" si="34"/>
        <v>189</v>
      </c>
      <c r="B200" s="19">
        <f t="shared" si="35"/>
        <v>189</v>
      </c>
      <c r="C200" s="23">
        <f t="shared" si="36"/>
        <v>83162.13075996713</v>
      </c>
      <c r="D200" s="24">
        <f t="shared" si="31"/>
        <v>853</v>
      </c>
      <c r="E200" s="9">
        <f t="shared" si="37"/>
        <v>82309.13075996713</v>
      </c>
      <c r="F200" s="9">
        <f t="shared" si="30"/>
        <v>202.99652117790538</v>
      </c>
      <c r="G200" s="22">
        <f t="shared" si="38"/>
        <v>82512.12728114503</v>
      </c>
      <c r="J200" s="100">
        <f t="shared" si="32"/>
        <v>111</v>
      </c>
      <c r="K200" s="103">
        <f t="shared" si="33"/>
        <v>1.3144507801873708</v>
      </c>
    </row>
    <row r="201" spans="1:11" ht="12.75">
      <c r="A201" s="37">
        <f t="shared" si="34"/>
        <v>190</v>
      </c>
      <c r="B201" s="19">
        <f t="shared" si="35"/>
        <v>190</v>
      </c>
      <c r="C201" s="23">
        <f t="shared" si="36"/>
        <v>82512.12728114503</v>
      </c>
      <c r="D201" s="24">
        <f t="shared" si="31"/>
        <v>853</v>
      </c>
      <c r="E201" s="9">
        <f t="shared" si="37"/>
        <v>81659.12728114503</v>
      </c>
      <c r="F201" s="9">
        <f t="shared" si="30"/>
        <v>201.39343724618084</v>
      </c>
      <c r="G201" s="22">
        <f t="shared" si="38"/>
        <v>81860.52071839121</v>
      </c>
      <c r="J201" s="100">
        <f t="shared" si="32"/>
        <v>110</v>
      </c>
      <c r="K201" s="103">
        <f t="shared" si="33"/>
        <v>1.311216965420622</v>
      </c>
    </row>
    <row r="202" spans="1:11" ht="12.75">
      <c r="A202" s="37">
        <f t="shared" si="34"/>
        <v>191</v>
      </c>
      <c r="B202" s="19">
        <f t="shared" si="35"/>
        <v>191</v>
      </c>
      <c r="C202" s="23">
        <f t="shared" si="36"/>
        <v>81860.52071839121</v>
      </c>
      <c r="D202" s="24">
        <f t="shared" si="31"/>
        <v>853</v>
      </c>
      <c r="E202" s="9">
        <f t="shared" si="37"/>
        <v>81007.52071839121</v>
      </c>
      <c r="F202" s="9">
        <f t="shared" si="30"/>
        <v>199.78639967703202</v>
      </c>
      <c r="G202" s="22">
        <f t="shared" si="38"/>
        <v>81207.30711806825</v>
      </c>
      <c r="J202" s="100">
        <f t="shared" si="32"/>
        <v>109</v>
      </c>
      <c r="K202" s="103">
        <f t="shared" si="33"/>
        <v>1.3079911064922383</v>
      </c>
    </row>
    <row r="203" spans="1:11" ht="12.75">
      <c r="A203" s="37">
        <f t="shared" si="34"/>
        <v>192</v>
      </c>
      <c r="B203" s="19">
        <f t="shared" si="35"/>
        <v>192</v>
      </c>
      <c r="C203" s="23">
        <f t="shared" si="36"/>
        <v>81207.30711806825</v>
      </c>
      <c r="D203" s="24">
        <f t="shared" si="31"/>
        <v>853</v>
      </c>
      <c r="E203" s="9">
        <f t="shared" si="37"/>
        <v>80354.30711806825</v>
      </c>
      <c r="F203" s="9">
        <f t="shared" si="30"/>
        <v>198.17539871970075</v>
      </c>
      <c r="G203" s="22">
        <f t="shared" si="38"/>
        <v>80552.48251678795</v>
      </c>
      <c r="J203" s="100">
        <f t="shared" si="32"/>
        <v>108</v>
      </c>
      <c r="K203" s="103">
        <f t="shared" si="33"/>
        <v>1.304773183829248</v>
      </c>
    </row>
    <row r="204" spans="1:11" ht="12.75">
      <c r="A204" s="37">
        <f t="shared" si="34"/>
        <v>193</v>
      </c>
      <c r="B204" s="19">
        <f t="shared" si="35"/>
        <v>193</v>
      </c>
      <c r="C204" s="23">
        <f t="shared" si="36"/>
        <v>80552.48251678795</v>
      </c>
      <c r="D204" s="24">
        <f t="shared" si="31"/>
        <v>853</v>
      </c>
      <c r="E204" s="9">
        <f t="shared" si="37"/>
        <v>79699.48251678795</v>
      </c>
      <c r="F204" s="9">
        <f aca="true" t="shared" si="39" ref="F204:F267">E204*F$3-E204</f>
        <v>196.56042459940363</v>
      </c>
      <c r="G204" s="22">
        <f t="shared" si="38"/>
        <v>79896.04294138735</v>
      </c>
      <c r="J204" s="100">
        <f t="shared" si="32"/>
        <v>107</v>
      </c>
      <c r="K204" s="103">
        <f t="shared" si="33"/>
        <v>1.301563177906833</v>
      </c>
    </row>
    <row r="205" spans="1:11" ht="12.75">
      <c r="A205" s="37">
        <f t="shared" si="34"/>
        <v>194</v>
      </c>
      <c r="B205" s="19">
        <f t="shared" si="35"/>
        <v>194</v>
      </c>
      <c r="C205" s="23">
        <f t="shared" si="36"/>
        <v>79896.04294138735</v>
      </c>
      <c r="D205" s="24">
        <f aca="true" t="shared" si="40" ref="D205:D268">IF(C205&lt;D$6,C205,D$6)</f>
        <v>853</v>
      </c>
      <c r="E205" s="9">
        <f t="shared" si="37"/>
        <v>79043.04294138735</v>
      </c>
      <c r="F205" s="9">
        <f t="shared" si="39"/>
        <v>194.94146751724475</v>
      </c>
      <c r="G205" s="22">
        <f t="shared" si="38"/>
        <v>79237.9844089046</v>
      </c>
      <c r="J205" s="100">
        <f aca="true" t="shared" si="41" ref="J205:J268">IF(G$371=0,IF(A206="","",B$8-B205),"")</f>
        <v>106</v>
      </c>
      <c r="K205" s="103">
        <f aca="true" t="shared" si="42" ref="K205:K268">IF(G$371=0,IF(J205="","",POWER(F$3,J205)),"")</f>
        <v>1.2983610692482102</v>
      </c>
    </row>
    <row r="206" spans="1:11" ht="12.75">
      <c r="A206" s="37">
        <f t="shared" si="34"/>
        <v>195</v>
      </c>
      <c r="B206" s="19">
        <f t="shared" si="35"/>
        <v>195</v>
      </c>
      <c r="C206" s="23">
        <f t="shared" si="36"/>
        <v>79237.9844089046</v>
      </c>
      <c r="D206" s="24">
        <f t="shared" si="40"/>
        <v>853</v>
      </c>
      <c r="E206" s="9">
        <f t="shared" si="37"/>
        <v>78384.9844089046</v>
      </c>
      <c r="F206" s="9">
        <f t="shared" si="39"/>
        <v>193.318517650172</v>
      </c>
      <c r="G206" s="22">
        <f t="shared" si="38"/>
        <v>78578.30292655477</v>
      </c>
      <c r="J206" s="100">
        <f t="shared" si="41"/>
        <v>105</v>
      </c>
      <c r="K206" s="103">
        <f t="shared" si="42"/>
        <v>1.295166838424514</v>
      </c>
    </row>
    <row r="207" spans="1:11" ht="12.75">
      <c r="A207" s="37">
        <f t="shared" si="34"/>
        <v>196</v>
      </c>
      <c r="B207" s="19">
        <f t="shared" si="35"/>
        <v>196</v>
      </c>
      <c r="C207" s="23">
        <f t="shared" si="36"/>
        <v>78578.30292655477</v>
      </c>
      <c r="D207" s="24">
        <f t="shared" si="40"/>
        <v>853</v>
      </c>
      <c r="E207" s="9">
        <f t="shared" si="37"/>
        <v>77725.30292655477</v>
      </c>
      <c r="F207" s="9">
        <f t="shared" si="39"/>
        <v>191.69156515090435</v>
      </c>
      <c r="G207" s="22">
        <f t="shared" si="38"/>
        <v>77916.99449170567</v>
      </c>
      <c r="J207" s="100">
        <f t="shared" si="41"/>
        <v>104</v>
      </c>
      <c r="K207" s="103">
        <f t="shared" si="42"/>
        <v>1.2919804660546763</v>
      </c>
    </row>
    <row r="208" spans="1:11" ht="12.75">
      <c r="A208" s="37">
        <f t="shared" si="34"/>
        <v>197</v>
      </c>
      <c r="B208" s="19">
        <f t="shared" si="35"/>
        <v>197</v>
      </c>
      <c r="C208" s="23">
        <f t="shared" si="36"/>
        <v>77916.99449170567</v>
      </c>
      <c r="D208" s="24">
        <f t="shared" si="40"/>
        <v>853</v>
      </c>
      <c r="E208" s="9">
        <f t="shared" si="37"/>
        <v>77063.99449170567</v>
      </c>
      <c r="F208" s="9">
        <f t="shared" si="39"/>
        <v>190.06060014787363</v>
      </c>
      <c r="G208" s="22">
        <f t="shared" si="38"/>
        <v>77254.05509185354</v>
      </c>
      <c r="J208" s="100">
        <f t="shared" si="41"/>
        <v>103</v>
      </c>
      <c r="K208" s="103">
        <f t="shared" si="42"/>
        <v>1.2888019328053122</v>
      </c>
    </row>
    <row r="209" spans="1:11" ht="12.75">
      <c r="A209" s="37">
        <f t="shared" si="34"/>
        <v>198</v>
      </c>
      <c r="B209" s="19">
        <f t="shared" si="35"/>
        <v>198</v>
      </c>
      <c r="C209" s="23">
        <f t="shared" si="36"/>
        <v>77254.05509185354</v>
      </c>
      <c r="D209" s="24">
        <f t="shared" si="40"/>
        <v>853</v>
      </c>
      <c r="E209" s="9">
        <f t="shared" si="37"/>
        <v>76401.05509185354</v>
      </c>
      <c r="F209" s="9">
        <f t="shared" si="39"/>
        <v>188.42561274515174</v>
      </c>
      <c r="G209" s="22">
        <f t="shared" si="38"/>
        <v>76589.4807045987</v>
      </c>
      <c r="J209" s="100">
        <f t="shared" si="41"/>
        <v>102</v>
      </c>
      <c r="K209" s="103">
        <f t="shared" si="42"/>
        <v>1.2856312193905992</v>
      </c>
    </row>
    <row r="210" spans="1:11" ht="12.75">
      <c r="A210" s="37">
        <f t="shared" si="34"/>
        <v>199</v>
      </c>
      <c r="B210" s="19">
        <f t="shared" si="35"/>
        <v>199</v>
      </c>
      <c r="C210" s="23">
        <f t="shared" si="36"/>
        <v>76589.4807045987</v>
      </c>
      <c r="D210" s="24">
        <f t="shared" si="40"/>
        <v>853</v>
      </c>
      <c r="E210" s="9">
        <f t="shared" si="37"/>
        <v>75736.4807045987</v>
      </c>
      <c r="F210" s="9">
        <f t="shared" si="39"/>
        <v>186.78659302240703</v>
      </c>
      <c r="G210" s="22">
        <f t="shared" si="38"/>
        <v>75923.2672976211</v>
      </c>
      <c r="J210" s="100">
        <f t="shared" si="41"/>
        <v>101</v>
      </c>
      <c r="K210" s="103">
        <f t="shared" si="42"/>
        <v>1.282468306572163</v>
      </c>
    </row>
    <row r="211" spans="1:11" ht="12.75">
      <c r="A211" s="37">
        <f t="shared" si="34"/>
        <v>200</v>
      </c>
      <c r="B211" s="19">
        <f t="shared" si="35"/>
        <v>200</v>
      </c>
      <c r="C211" s="23">
        <f t="shared" si="36"/>
        <v>75923.2672976211</v>
      </c>
      <c r="D211" s="24">
        <f t="shared" si="40"/>
        <v>853</v>
      </c>
      <c r="E211" s="9">
        <f t="shared" si="37"/>
        <v>75070.2672976211</v>
      </c>
      <c r="F211" s="9">
        <f t="shared" si="39"/>
        <v>185.1435310348752</v>
      </c>
      <c r="G211" s="22">
        <f t="shared" si="38"/>
        <v>75255.41082865598</v>
      </c>
      <c r="J211" s="100">
        <f t="shared" si="41"/>
        <v>100</v>
      </c>
      <c r="K211" s="103">
        <f t="shared" si="42"/>
        <v>1.2793131751589584</v>
      </c>
    </row>
    <row r="212" spans="1:11" ht="12.75">
      <c r="A212" s="37">
        <f t="shared" si="34"/>
        <v>201</v>
      </c>
      <c r="B212" s="19">
        <f t="shared" si="35"/>
        <v>201</v>
      </c>
      <c r="C212" s="23">
        <f t="shared" si="36"/>
        <v>75255.41082865598</v>
      </c>
      <c r="D212" s="24">
        <f t="shared" si="40"/>
        <v>853</v>
      </c>
      <c r="E212" s="9">
        <f t="shared" si="37"/>
        <v>74402.41082865598</v>
      </c>
      <c r="F212" s="9">
        <f t="shared" si="39"/>
        <v>183.49641681322828</v>
      </c>
      <c r="G212" s="22">
        <f t="shared" si="38"/>
        <v>74585.9072454692</v>
      </c>
      <c r="J212" s="100">
        <f t="shared" si="41"/>
        <v>99</v>
      </c>
      <c r="K212" s="103">
        <f t="shared" si="42"/>
        <v>1.2761658060071557</v>
      </c>
    </row>
    <row r="213" spans="1:11" ht="12.75">
      <c r="A213" s="37">
        <f t="shared" si="34"/>
        <v>202</v>
      </c>
      <c r="B213" s="19">
        <f t="shared" si="35"/>
        <v>202</v>
      </c>
      <c r="C213" s="23">
        <f t="shared" si="36"/>
        <v>74585.9072454692</v>
      </c>
      <c r="D213" s="24">
        <f t="shared" si="40"/>
        <v>853</v>
      </c>
      <c r="E213" s="9">
        <f t="shared" si="37"/>
        <v>73732.9072454692</v>
      </c>
      <c r="F213" s="9">
        <f t="shared" si="39"/>
        <v>181.8452403635747</v>
      </c>
      <c r="G213" s="22">
        <f t="shared" si="38"/>
        <v>73914.75248583278</v>
      </c>
      <c r="J213" s="100">
        <f t="shared" si="41"/>
        <v>98</v>
      </c>
      <c r="K213" s="103">
        <f t="shared" si="42"/>
        <v>1.273026180020021</v>
      </c>
    </row>
    <row r="214" spans="1:11" ht="12.75">
      <c r="A214" s="37">
        <f t="shared" si="34"/>
        <v>203</v>
      </c>
      <c r="B214" s="19">
        <f t="shared" si="35"/>
        <v>203</v>
      </c>
      <c r="C214" s="23">
        <f t="shared" si="36"/>
        <v>73914.75248583278</v>
      </c>
      <c r="D214" s="24">
        <f t="shared" si="40"/>
        <v>853</v>
      </c>
      <c r="E214" s="9">
        <f t="shared" si="37"/>
        <v>73061.75248583278</v>
      </c>
      <c r="F214" s="9">
        <f t="shared" si="39"/>
        <v>180.18999166734284</v>
      </c>
      <c r="G214" s="22">
        <f t="shared" si="38"/>
        <v>73241.94247750012</v>
      </c>
      <c r="J214" s="100">
        <f t="shared" si="41"/>
        <v>97</v>
      </c>
      <c r="K214" s="103">
        <f t="shared" si="42"/>
        <v>1.2698942781478038</v>
      </c>
    </row>
    <row r="215" spans="1:11" ht="12.75">
      <c r="A215" s="37">
        <f t="shared" si="34"/>
        <v>204</v>
      </c>
      <c r="B215" s="19">
        <f t="shared" si="35"/>
        <v>204</v>
      </c>
      <c r="C215" s="23">
        <f t="shared" si="36"/>
        <v>73241.94247750012</v>
      </c>
      <c r="D215" s="24">
        <f t="shared" si="40"/>
        <v>853</v>
      </c>
      <c r="E215" s="9">
        <f t="shared" si="37"/>
        <v>72388.94247750012</v>
      </c>
      <c r="F215" s="9">
        <f t="shared" si="39"/>
        <v>178.53066068129556</v>
      </c>
      <c r="G215" s="22">
        <f t="shared" si="38"/>
        <v>72567.47313818142</v>
      </c>
      <c r="J215" s="100">
        <f t="shared" si="41"/>
        <v>96</v>
      </c>
      <c r="K215" s="103">
        <f t="shared" si="42"/>
        <v>1.2667700813876188</v>
      </c>
    </row>
    <row r="216" spans="1:11" ht="12.75">
      <c r="A216" s="37">
        <f t="shared" si="34"/>
        <v>205</v>
      </c>
      <c r="B216" s="19">
        <f t="shared" si="35"/>
        <v>205</v>
      </c>
      <c r="C216" s="23">
        <f t="shared" si="36"/>
        <v>72567.47313818142</v>
      </c>
      <c r="D216" s="24">
        <f t="shared" si="40"/>
        <v>853</v>
      </c>
      <c r="E216" s="9">
        <f t="shared" si="37"/>
        <v>71714.47313818142</v>
      </c>
      <c r="F216" s="9">
        <f t="shared" si="39"/>
        <v>176.86723733738472</v>
      </c>
      <c r="G216" s="22">
        <f t="shared" si="38"/>
        <v>71891.3403755188</v>
      </c>
      <c r="J216" s="100">
        <f t="shared" si="41"/>
        <v>95</v>
      </c>
      <c r="K216" s="103">
        <f t="shared" si="42"/>
        <v>1.2636535707833325</v>
      </c>
    </row>
    <row r="217" spans="1:11" ht="12.75">
      <c r="A217" s="37">
        <f t="shared" si="34"/>
        <v>206</v>
      </c>
      <c r="B217" s="19">
        <f t="shared" si="35"/>
        <v>206</v>
      </c>
      <c r="C217" s="23">
        <f t="shared" si="36"/>
        <v>71891.3403755188</v>
      </c>
      <c r="D217" s="24">
        <f t="shared" si="40"/>
        <v>853</v>
      </c>
      <c r="E217" s="9">
        <f t="shared" si="37"/>
        <v>71038.3403755188</v>
      </c>
      <c r="F217" s="9">
        <f t="shared" si="39"/>
        <v>175.19971154276573</v>
      </c>
      <c r="G217" s="22">
        <f t="shared" si="38"/>
        <v>71213.54008706157</v>
      </c>
      <c r="J217" s="100">
        <f t="shared" si="41"/>
        <v>94</v>
      </c>
      <c r="K217" s="103">
        <f t="shared" si="42"/>
        <v>1.2605447274254464</v>
      </c>
    </row>
    <row r="218" spans="1:11" ht="12.75">
      <c r="A218" s="37">
        <f t="shared" si="34"/>
        <v>207</v>
      </c>
      <c r="B218" s="19">
        <f t="shared" si="35"/>
        <v>207</v>
      </c>
      <c r="C218" s="23">
        <f t="shared" si="36"/>
        <v>71213.54008706157</v>
      </c>
      <c r="D218" s="24">
        <f t="shared" si="40"/>
        <v>853</v>
      </c>
      <c r="E218" s="9">
        <f t="shared" si="37"/>
        <v>70360.54008706157</v>
      </c>
      <c r="F218" s="9">
        <f t="shared" si="39"/>
        <v>173.5280731796811</v>
      </c>
      <c r="G218" s="22">
        <f t="shared" si="38"/>
        <v>70534.06816024125</v>
      </c>
      <c r="J218" s="100">
        <f t="shared" si="41"/>
        <v>93</v>
      </c>
      <c r="K218" s="103">
        <f t="shared" si="42"/>
        <v>1.257443532450984</v>
      </c>
    </row>
    <row r="219" spans="1:11" ht="12.75">
      <c r="A219" s="37">
        <f t="shared" si="34"/>
        <v>208</v>
      </c>
      <c r="B219" s="19">
        <f t="shared" si="35"/>
        <v>208</v>
      </c>
      <c r="C219" s="23">
        <f t="shared" si="36"/>
        <v>70534.06816024125</v>
      </c>
      <c r="D219" s="24">
        <f t="shared" si="40"/>
        <v>853</v>
      </c>
      <c r="E219" s="9">
        <f t="shared" si="37"/>
        <v>69681.06816024125</v>
      </c>
      <c r="F219" s="9">
        <f t="shared" si="39"/>
        <v>171.85231210543134</v>
      </c>
      <c r="G219" s="22">
        <f t="shared" si="38"/>
        <v>69852.92047234668</v>
      </c>
      <c r="J219" s="100">
        <f t="shared" si="41"/>
        <v>92</v>
      </c>
      <c r="K219" s="103">
        <f t="shared" si="42"/>
        <v>1.2543499670433749</v>
      </c>
    </row>
    <row r="220" spans="1:11" ht="12.75">
      <c r="A220" s="37">
        <f t="shared" si="34"/>
        <v>209</v>
      </c>
      <c r="B220" s="19">
        <f t="shared" si="35"/>
        <v>209</v>
      </c>
      <c r="C220" s="23">
        <f t="shared" si="36"/>
        <v>69852.92047234668</v>
      </c>
      <c r="D220" s="24">
        <f t="shared" si="40"/>
        <v>853</v>
      </c>
      <c r="E220" s="9">
        <f t="shared" si="37"/>
        <v>68999.92047234668</v>
      </c>
      <c r="F220" s="9">
        <f t="shared" si="39"/>
        <v>170.17241815230227</v>
      </c>
      <c r="G220" s="22">
        <f t="shared" si="38"/>
        <v>69170.09289049899</v>
      </c>
      <c r="J220" s="100">
        <f t="shared" si="41"/>
        <v>91</v>
      </c>
      <c r="K220" s="103">
        <f t="shared" si="42"/>
        <v>1.2512640124323415</v>
      </c>
    </row>
    <row r="221" spans="1:11" ht="12.75">
      <c r="A221" s="37">
        <f t="shared" si="34"/>
        <v>210</v>
      </c>
      <c r="B221" s="19">
        <f t="shared" si="35"/>
        <v>210</v>
      </c>
      <c r="C221" s="23">
        <f t="shared" si="36"/>
        <v>69170.09289049899</v>
      </c>
      <c r="D221" s="24">
        <f t="shared" si="40"/>
        <v>853</v>
      </c>
      <c r="E221" s="9">
        <f t="shared" si="37"/>
        <v>68317.09289049899</v>
      </c>
      <c r="F221" s="9">
        <f t="shared" si="39"/>
        <v>168.48838112750673</v>
      </c>
      <c r="G221" s="22">
        <f t="shared" si="38"/>
        <v>68485.58127162649</v>
      </c>
      <c r="J221" s="100">
        <f t="shared" si="41"/>
        <v>90</v>
      </c>
      <c r="K221" s="103">
        <f t="shared" si="42"/>
        <v>1.2481856498937853</v>
      </c>
    </row>
    <row r="222" spans="1:11" ht="12.75">
      <c r="A222" s="37">
        <f t="shared" si="34"/>
        <v>211</v>
      </c>
      <c r="B222" s="19">
        <f t="shared" si="35"/>
        <v>211</v>
      </c>
      <c r="C222" s="23">
        <f t="shared" si="36"/>
        <v>68485.58127162649</v>
      </c>
      <c r="D222" s="24">
        <f t="shared" si="40"/>
        <v>853</v>
      </c>
      <c r="E222" s="9">
        <f t="shared" si="37"/>
        <v>67632.58127162649</v>
      </c>
      <c r="F222" s="9">
        <f t="shared" si="39"/>
        <v>166.80019081308274</v>
      </c>
      <c r="G222" s="22">
        <f t="shared" si="38"/>
        <v>67799.38146243957</v>
      </c>
      <c r="J222" s="100">
        <f t="shared" si="41"/>
        <v>89</v>
      </c>
      <c r="K222" s="103">
        <f t="shared" si="42"/>
        <v>1.2451148607496725</v>
      </c>
    </row>
    <row r="223" spans="1:11" ht="12.75">
      <c r="A223" s="37">
        <f t="shared" si="34"/>
        <v>212</v>
      </c>
      <c r="B223" s="19">
        <f t="shared" si="35"/>
        <v>212</v>
      </c>
      <c r="C223" s="23">
        <f t="shared" si="36"/>
        <v>67799.38146243957</v>
      </c>
      <c r="D223" s="24">
        <f t="shared" si="40"/>
        <v>853</v>
      </c>
      <c r="E223" s="9">
        <f t="shared" si="37"/>
        <v>66946.38146243957</v>
      </c>
      <c r="F223" s="9">
        <f t="shared" si="39"/>
        <v>165.10783696592262</v>
      </c>
      <c r="G223" s="22">
        <f t="shared" si="38"/>
        <v>67111.4892994055</v>
      </c>
      <c r="J223" s="100">
        <f t="shared" si="41"/>
        <v>88</v>
      </c>
      <c r="K223" s="103">
        <f t="shared" si="42"/>
        <v>1.2420516263679204</v>
      </c>
    </row>
    <row r="224" spans="1:11" ht="12.75">
      <c r="A224" s="37">
        <f t="shared" si="34"/>
        <v>213</v>
      </c>
      <c r="B224" s="19">
        <f t="shared" si="35"/>
        <v>213</v>
      </c>
      <c r="C224" s="23">
        <f t="shared" si="36"/>
        <v>67111.4892994055</v>
      </c>
      <c r="D224" s="24">
        <f t="shared" si="40"/>
        <v>853</v>
      </c>
      <c r="E224" s="9">
        <f t="shared" si="37"/>
        <v>66258.4892994055</v>
      </c>
      <c r="F224" s="9">
        <f t="shared" si="39"/>
        <v>163.41130931762746</v>
      </c>
      <c r="G224" s="22">
        <f t="shared" si="38"/>
        <v>66421.90060872312</v>
      </c>
      <c r="J224" s="100">
        <f t="shared" si="41"/>
        <v>87</v>
      </c>
      <c r="K224" s="103">
        <f t="shared" si="42"/>
        <v>1.2389959281622869</v>
      </c>
    </row>
    <row r="225" spans="1:11" ht="12.75">
      <c r="A225" s="37">
        <f t="shared" si="34"/>
        <v>214</v>
      </c>
      <c r="B225" s="19">
        <f t="shared" si="35"/>
        <v>214</v>
      </c>
      <c r="C225" s="23">
        <f t="shared" si="36"/>
        <v>66421.90060872312</v>
      </c>
      <c r="D225" s="24">
        <f t="shared" si="40"/>
        <v>853</v>
      </c>
      <c r="E225" s="9">
        <f t="shared" si="37"/>
        <v>65568.90060872312</v>
      </c>
      <c r="F225" s="9">
        <f t="shared" si="39"/>
        <v>161.71059757447802</v>
      </c>
      <c r="G225" s="22">
        <f t="shared" si="38"/>
        <v>65730.6112062976</v>
      </c>
      <c r="J225" s="100">
        <f t="shared" si="41"/>
        <v>86</v>
      </c>
      <c r="K225" s="103">
        <f t="shared" si="42"/>
        <v>1.2359477475922533</v>
      </c>
    </row>
    <row r="226" spans="1:11" ht="12.75">
      <c r="A226" s="37">
        <f t="shared" si="34"/>
        <v>215</v>
      </c>
      <c r="B226" s="19">
        <f t="shared" si="35"/>
        <v>215</v>
      </c>
      <c r="C226" s="23">
        <f t="shared" si="36"/>
        <v>65730.6112062976</v>
      </c>
      <c r="D226" s="24">
        <f t="shared" si="40"/>
        <v>853</v>
      </c>
      <c r="E226" s="9">
        <f t="shared" si="37"/>
        <v>64877.6112062976</v>
      </c>
      <c r="F226" s="9">
        <f t="shared" si="39"/>
        <v>160.00569141736196</v>
      </c>
      <c r="G226" s="22">
        <f t="shared" si="38"/>
        <v>65037.616897714965</v>
      </c>
      <c r="J226" s="100">
        <f t="shared" si="41"/>
        <v>85</v>
      </c>
      <c r="K226" s="103">
        <f t="shared" si="42"/>
        <v>1.232907066162916</v>
      </c>
    </row>
    <row r="227" spans="1:11" ht="12.75">
      <c r="A227" s="37">
        <f t="shared" si="34"/>
        <v>216</v>
      </c>
      <c r="B227" s="19">
        <f t="shared" si="35"/>
        <v>216</v>
      </c>
      <c r="C227" s="23">
        <f t="shared" si="36"/>
        <v>65037.616897714965</v>
      </c>
      <c r="D227" s="24">
        <f t="shared" si="40"/>
        <v>853</v>
      </c>
      <c r="E227" s="9">
        <f t="shared" si="37"/>
        <v>64184.616897714965</v>
      </c>
      <c r="F227" s="9">
        <f t="shared" si="39"/>
        <v>158.2965805017302</v>
      </c>
      <c r="G227" s="22">
        <f t="shared" si="38"/>
        <v>64342.913478216695</v>
      </c>
      <c r="J227" s="100">
        <f t="shared" si="41"/>
        <v>84</v>
      </c>
      <c r="K227" s="103">
        <f t="shared" si="42"/>
        <v>1.2298738654248726</v>
      </c>
    </row>
    <row r="228" spans="1:11" ht="12.75">
      <c r="A228" s="37">
        <f t="shared" si="34"/>
        <v>217</v>
      </c>
      <c r="B228" s="19">
        <f t="shared" si="35"/>
        <v>217</v>
      </c>
      <c r="C228" s="23">
        <f t="shared" si="36"/>
        <v>64342.913478216695</v>
      </c>
      <c r="D228" s="24">
        <f t="shared" si="40"/>
        <v>853</v>
      </c>
      <c r="E228" s="9">
        <f t="shared" si="37"/>
        <v>63489.913478216695</v>
      </c>
      <c r="F228" s="9">
        <f t="shared" si="39"/>
        <v>156.58325445750233</v>
      </c>
      <c r="G228" s="22">
        <f t="shared" si="38"/>
        <v>63646.4967326742</v>
      </c>
      <c r="J228" s="100">
        <f t="shared" si="41"/>
        <v>83</v>
      </c>
      <c r="K228" s="103">
        <f t="shared" si="42"/>
        <v>1.226848126974109</v>
      </c>
    </row>
    <row r="229" spans="1:11" ht="12.75">
      <c r="A229" s="37">
        <f aca="true" t="shared" si="43" ref="A229:A292">IF(C229=0,"",B229)</f>
        <v>218</v>
      </c>
      <c r="B229" s="19">
        <f aca="true" t="shared" si="44" ref="B229:B292">B228+1</f>
        <v>218</v>
      </c>
      <c r="C229" s="23">
        <f aca="true" t="shared" si="45" ref="C229:C292">G228</f>
        <v>63646.4967326742</v>
      </c>
      <c r="D229" s="24">
        <f t="shared" si="40"/>
        <v>853</v>
      </c>
      <c r="E229" s="9">
        <f aca="true" t="shared" si="46" ref="E229:E292">C229-D229</f>
        <v>62793.4967326742</v>
      </c>
      <c r="F229" s="9">
        <f t="shared" si="39"/>
        <v>154.86570288904477</v>
      </c>
      <c r="G229" s="22">
        <f aca="true" t="shared" si="47" ref="G229:G292">E229*F$3</f>
        <v>62948.36243556324</v>
      </c>
      <c r="J229" s="100">
        <f t="shared" si="41"/>
        <v>82</v>
      </c>
      <c r="K229" s="103">
        <f t="shared" si="42"/>
        <v>1.2238298324518895</v>
      </c>
    </row>
    <row r="230" spans="1:11" ht="12.75">
      <c r="A230" s="37">
        <f t="shared" si="43"/>
        <v>219</v>
      </c>
      <c r="B230" s="19">
        <f t="shared" si="44"/>
        <v>219</v>
      </c>
      <c r="C230" s="23">
        <f t="shared" si="45"/>
        <v>62948.36243556324</v>
      </c>
      <c r="D230" s="24">
        <f t="shared" si="40"/>
        <v>853</v>
      </c>
      <c r="E230" s="9">
        <f t="shared" si="46"/>
        <v>62095.36243556324</v>
      </c>
      <c r="F230" s="9">
        <f t="shared" si="39"/>
        <v>153.1439153750689</v>
      </c>
      <c r="G230" s="22">
        <f t="shared" si="47"/>
        <v>62248.50635093831</v>
      </c>
      <c r="J230" s="100">
        <f t="shared" si="41"/>
        <v>81</v>
      </c>
      <c r="K230" s="103">
        <f t="shared" si="42"/>
        <v>1.2208189635446443</v>
      </c>
    </row>
    <row r="231" spans="1:11" ht="12.75">
      <c r="A231" s="37">
        <f t="shared" si="43"/>
        <v>220</v>
      </c>
      <c r="B231" s="19">
        <f t="shared" si="44"/>
        <v>220</v>
      </c>
      <c r="C231" s="23">
        <f t="shared" si="45"/>
        <v>62248.50635093831</v>
      </c>
      <c r="D231" s="24">
        <f t="shared" si="40"/>
        <v>853</v>
      </c>
      <c r="E231" s="9">
        <f t="shared" si="46"/>
        <v>61395.50635093831</v>
      </c>
      <c r="F231" s="9">
        <f t="shared" si="39"/>
        <v>151.41788146859471</v>
      </c>
      <c r="G231" s="22">
        <f t="shared" si="47"/>
        <v>61546.924232406906</v>
      </c>
      <c r="J231" s="100">
        <f t="shared" si="41"/>
        <v>80</v>
      </c>
      <c r="K231" s="103">
        <f t="shared" si="42"/>
        <v>1.2178155019838586</v>
      </c>
    </row>
    <row r="232" spans="1:11" ht="12.75">
      <c r="A232" s="37">
        <f t="shared" si="43"/>
        <v>221</v>
      </c>
      <c r="B232" s="19">
        <f t="shared" si="44"/>
        <v>221</v>
      </c>
      <c r="C232" s="23">
        <f t="shared" si="45"/>
        <v>61546.924232406906</v>
      </c>
      <c r="D232" s="24">
        <f t="shared" si="40"/>
        <v>853</v>
      </c>
      <c r="E232" s="9">
        <f t="shared" si="46"/>
        <v>60693.924232406906</v>
      </c>
      <c r="F232" s="9">
        <f t="shared" si="39"/>
        <v>149.68759069687803</v>
      </c>
      <c r="G232" s="22">
        <f t="shared" si="47"/>
        <v>60843.61182310378</v>
      </c>
      <c r="J232" s="100">
        <f t="shared" si="41"/>
        <v>79</v>
      </c>
      <c r="K232" s="103">
        <f t="shared" si="42"/>
        <v>1.2148194295459624</v>
      </c>
    </row>
    <row r="233" spans="1:11" ht="12.75">
      <c r="A233" s="37">
        <f t="shared" si="43"/>
        <v>222</v>
      </c>
      <c r="B233" s="19">
        <f t="shared" si="44"/>
        <v>222</v>
      </c>
      <c r="C233" s="23">
        <f t="shared" si="45"/>
        <v>60843.61182310378</v>
      </c>
      <c r="D233" s="24">
        <f t="shared" si="40"/>
        <v>853</v>
      </c>
      <c r="E233" s="9">
        <f t="shared" si="46"/>
        <v>59990.61182310378</v>
      </c>
      <c r="F233" s="9">
        <f t="shared" si="39"/>
        <v>147.9530325613232</v>
      </c>
      <c r="G233" s="22">
        <f t="shared" si="47"/>
        <v>60138.56485566511</v>
      </c>
      <c r="J233" s="100">
        <f t="shared" si="41"/>
        <v>78</v>
      </c>
      <c r="K233" s="103">
        <f t="shared" si="42"/>
        <v>1.2118307280522185</v>
      </c>
    </row>
    <row r="234" spans="1:11" ht="12.75">
      <c r="A234" s="37">
        <f t="shared" si="43"/>
        <v>223</v>
      </c>
      <c r="B234" s="19">
        <f t="shared" si="44"/>
        <v>223</v>
      </c>
      <c r="C234" s="23">
        <f t="shared" si="45"/>
        <v>60138.56485566511</v>
      </c>
      <c r="D234" s="24">
        <f t="shared" si="40"/>
        <v>853</v>
      </c>
      <c r="E234" s="9">
        <f t="shared" si="46"/>
        <v>59285.56485566511</v>
      </c>
      <c r="F234" s="9">
        <f t="shared" si="39"/>
        <v>146.2141965374758</v>
      </c>
      <c r="G234" s="22">
        <f t="shared" si="47"/>
        <v>59431.77905220258</v>
      </c>
      <c r="J234" s="100">
        <f t="shared" si="41"/>
        <v>77</v>
      </c>
      <c r="K234" s="103">
        <f t="shared" si="42"/>
        <v>1.2088493793686137</v>
      </c>
    </row>
    <row r="235" spans="1:11" ht="12.75">
      <c r="A235" s="37">
        <f t="shared" si="43"/>
        <v>224</v>
      </c>
      <c r="B235" s="19">
        <f t="shared" si="44"/>
        <v>224</v>
      </c>
      <c r="C235" s="23">
        <f t="shared" si="45"/>
        <v>59431.77905220258</v>
      </c>
      <c r="D235" s="24">
        <f t="shared" si="40"/>
        <v>853</v>
      </c>
      <c r="E235" s="9">
        <f t="shared" si="46"/>
        <v>58578.77905220258</v>
      </c>
      <c r="F235" s="9">
        <f t="shared" si="39"/>
        <v>144.47107207490626</v>
      </c>
      <c r="G235" s="22">
        <f t="shared" si="47"/>
        <v>58723.25012427749</v>
      </c>
      <c r="J235" s="100">
        <f t="shared" si="41"/>
        <v>76</v>
      </c>
      <c r="K235" s="103">
        <f t="shared" si="42"/>
        <v>1.205875365405748</v>
      </c>
    </row>
    <row r="236" spans="1:11" ht="12.75">
      <c r="A236" s="37">
        <f t="shared" si="43"/>
        <v>225</v>
      </c>
      <c r="B236" s="19">
        <f t="shared" si="44"/>
        <v>225</v>
      </c>
      <c r="C236" s="23">
        <f t="shared" si="45"/>
        <v>58723.25012427749</v>
      </c>
      <c r="D236" s="24">
        <f t="shared" si="40"/>
        <v>853</v>
      </c>
      <c r="E236" s="9">
        <f t="shared" si="46"/>
        <v>57870.25012427749</v>
      </c>
      <c r="F236" s="9">
        <f t="shared" si="39"/>
        <v>142.7236485971589</v>
      </c>
      <c r="G236" s="22">
        <f t="shared" si="47"/>
        <v>58012.97377287465</v>
      </c>
      <c r="J236" s="100">
        <f t="shared" si="41"/>
        <v>75</v>
      </c>
      <c r="K236" s="103">
        <f t="shared" si="42"/>
        <v>1.2029086681187247</v>
      </c>
    </row>
    <row r="237" spans="1:11" ht="12.75">
      <c r="A237" s="37">
        <f t="shared" si="43"/>
        <v>226</v>
      </c>
      <c r="B237" s="19">
        <f t="shared" si="44"/>
        <v>226</v>
      </c>
      <c r="C237" s="23">
        <f t="shared" si="45"/>
        <v>58012.97377287465</v>
      </c>
      <c r="D237" s="24">
        <f t="shared" si="40"/>
        <v>853</v>
      </c>
      <c r="E237" s="9">
        <f t="shared" si="46"/>
        <v>57159.97377287465</v>
      </c>
      <c r="F237" s="9">
        <f t="shared" si="39"/>
        <v>140.97191550171556</v>
      </c>
      <c r="G237" s="22">
        <f t="shared" si="47"/>
        <v>57300.94568837636</v>
      </c>
      <c r="J237" s="100">
        <f t="shared" si="41"/>
        <v>74</v>
      </c>
      <c r="K237" s="103">
        <f t="shared" si="42"/>
        <v>1.1999492695070417</v>
      </c>
    </row>
    <row r="238" spans="1:11" ht="12.75">
      <c r="A238" s="37">
        <f t="shared" si="43"/>
        <v>227</v>
      </c>
      <c r="B238" s="19">
        <f t="shared" si="44"/>
        <v>227</v>
      </c>
      <c r="C238" s="23">
        <f t="shared" si="45"/>
        <v>57300.94568837636</v>
      </c>
      <c r="D238" s="24">
        <f t="shared" si="40"/>
        <v>853</v>
      </c>
      <c r="E238" s="9">
        <f t="shared" si="46"/>
        <v>56447.94568837636</v>
      </c>
      <c r="F238" s="9">
        <f t="shared" si="39"/>
        <v>139.21586215988646</v>
      </c>
      <c r="G238" s="22">
        <f t="shared" si="47"/>
        <v>56587.16155053625</v>
      </c>
      <c r="J238" s="100">
        <f t="shared" si="41"/>
        <v>73</v>
      </c>
      <c r="K238" s="103">
        <f t="shared" si="42"/>
        <v>1.1969971516144815</v>
      </c>
    </row>
    <row r="239" spans="1:11" ht="12.75">
      <c r="A239" s="37">
        <f t="shared" si="43"/>
        <v>228</v>
      </c>
      <c r="B239" s="19">
        <f t="shared" si="44"/>
        <v>228</v>
      </c>
      <c r="C239" s="23">
        <f t="shared" si="45"/>
        <v>56587.16155053625</v>
      </c>
      <c r="D239" s="24">
        <f t="shared" si="40"/>
        <v>853</v>
      </c>
      <c r="E239" s="9">
        <f t="shared" si="46"/>
        <v>55734.16155053625</v>
      </c>
      <c r="F239" s="9">
        <f t="shared" si="39"/>
        <v>137.4554779167811</v>
      </c>
      <c r="G239" s="22">
        <f t="shared" si="47"/>
        <v>55871.61702845303</v>
      </c>
      <c r="J239" s="100">
        <f t="shared" si="41"/>
        <v>72</v>
      </c>
      <c r="K239" s="103">
        <f t="shared" si="42"/>
        <v>1.1940522965290021</v>
      </c>
    </row>
    <row r="240" spans="1:11" ht="12.75">
      <c r="A240" s="37">
        <f t="shared" si="43"/>
        <v>229</v>
      </c>
      <c r="B240" s="19">
        <f t="shared" si="44"/>
        <v>229</v>
      </c>
      <c r="C240" s="23">
        <f t="shared" si="45"/>
        <v>55871.61702845303</v>
      </c>
      <c r="D240" s="24">
        <f t="shared" si="40"/>
        <v>853</v>
      </c>
      <c r="E240" s="9">
        <f t="shared" si="46"/>
        <v>55018.61702845303</v>
      </c>
      <c r="F240" s="9">
        <f t="shared" si="39"/>
        <v>135.6907520912282</v>
      </c>
      <c r="G240" s="22">
        <f t="shared" si="47"/>
        <v>55154.30778054426</v>
      </c>
      <c r="J240" s="100">
        <f t="shared" si="41"/>
        <v>71</v>
      </c>
      <c r="K240" s="103">
        <f t="shared" si="42"/>
        <v>1.1911146863826299</v>
      </c>
    </row>
    <row r="241" spans="1:11" ht="12.75">
      <c r="A241" s="37">
        <f t="shared" si="43"/>
        <v>230</v>
      </c>
      <c r="B241" s="19">
        <f t="shared" si="44"/>
        <v>230</v>
      </c>
      <c r="C241" s="23">
        <f t="shared" si="45"/>
        <v>55154.30778054426</v>
      </c>
      <c r="D241" s="24">
        <f t="shared" si="40"/>
        <v>853</v>
      </c>
      <c r="E241" s="9">
        <f t="shared" si="46"/>
        <v>54301.30778054426</v>
      </c>
      <c r="F241" s="9">
        <f t="shared" si="39"/>
        <v>133.92167397571757</v>
      </c>
      <c r="G241" s="22">
        <f t="shared" si="47"/>
        <v>54435.22945451998</v>
      </c>
      <c r="J241" s="100">
        <f t="shared" si="41"/>
        <v>70</v>
      </c>
      <c r="K241" s="103">
        <f t="shared" si="42"/>
        <v>1.1881843033513486</v>
      </c>
    </row>
    <row r="242" spans="1:11" ht="12.75">
      <c r="A242" s="37">
        <f t="shared" si="43"/>
        <v>231</v>
      </c>
      <c r="B242" s="19">
        <f t="shared" si="44"/>
        <v>231</v>
      </c>
      <c r="C242" s="23">
        <f t="shared" si="45"/>
        <v>54435.22945451998</v>
      </c>
      <c r="D242" s="24">
        <f t="shared" si="40"/>
        <v>853</v>
      </c>
      <c r="E242" s="9">
        <f t="shared" si="46"/>
        <v>53582.22945451998</v>
      </c>
      <c r="F242" s="9">
        <f t="shared" si="39"/>
        <v>132.14823283631995</v>
      </c>
      <c r="G242" s="22">
        <f t="shared" si="47"/>
        <v>53714.3776873563</v>
      </c>
      <c r="J242" s="100">
        <f t="shared" si="41"/>
        <v>69</v>
      </c>
      <c r="K242" s="103">
        <f t="shared" si="42"/>
        <v>1.185261129654994</v>
      </c>
    </row>
    <row r="243" spans="1:11" ht="12.75">
      <c r="A243" s="37">
        <f t="shared" si="43"/>
        <v>232</v>
      </c>
      <c r="B243" s="19">
        <f t="shared" si="44"/>
        <v>232</v>
      </c>
      <c r="C243" s="23">
        <f t="shared" si="45"/>
        <v>53714.3776873563</v>
      </c>
      <c r="D243" s="24">
        <f t="shared" si="40"/>
        <v>853</v>
      </c>
      <c r="E243" s="9">
        <f t="shared" si="46"/>
        <v>52861.3776873563</v>
      </c>
      <c r="F243" s="9">
        <f t="shared" si="39"/>
        <v>130.370417912658</v>
      </c>
      <c r="G243" s="22">
        <f t="shared" si="47"/>
        <v>52991.748105268955</v>
      </c>
      <c r="J243" s="100">
        <f t="shared" si="41"/>
        <v>68</v>
      </c>
      <c r="K243" s="103">
        <f t="shared" si="42"/>
        <v>1.182345147557144</v>
      </c>
    </row>
    <row r="244" spans="1:11" ht="12.75">
      <c r="A244" s="37">
        <f t="shared" si="43"/>
        <v>233</v>
      </c>
      <c r="B244" s="19">
        <f t="shared" si="44"/>
        <v>233</v>
      </c>
      <c r="C244" s="23">
        <f t="shared" si="45"/>
        <v>52991.748105268955</v>
      </c>
      <c r="D244" s="24">
        <f t="shared" si="40"/>
        <v>853</v>
      </c>
      <c r="E244" s="9">
        <f t="shared" si="46"/>
        <v>52138.748105268955</v>
      </c>
      <c r="F244" s="9">
        <f t="shared" si="39"/>
        <v>128.58821841778263</v>
      </c>
      <c r="G244" s="22">
        <f t="shared" si="47"/>
        <v>52267.33632368674</v>
      </c>
      <c r="J244" s="100">
        <f t="shared" si="41"/>
        <v>67</v>
      </c>
      <c r="K244" s="103">
        <f t="shared" si="42"/>
        <v>1.1794363393650116</v>
      </c>
    </row>
    <row r="245" spans="1:11" ht="12.75">
      <c r="A245" s="37">
        <f t="shared" si="43"/>
        <v>234</v>
      </c>
      <c r="B245" s="19">
        <f t="shared" si="44"/>
        <v>234</v>
      </c>
      <c r="C245" s="23">
        <f t="shared" si="45"/>
        <v>52267.33632368674</v>
      </c>
      <c r="D245" s="24">
        <f t="shared" si="40"/>
        <v>853</v>
      </c>
      <c r="E245" s="9">
        <f t="shared" si="46"/>
        <v>51414.33632368674</v>
      </c>
      <c r="F245" s="9">
        <f t="shared" si="39"/>
        <v>126.80162353816559</v>
      </c>
      <c r="G245" s="22">
        <f t="shared" si="47"/>
        <v>51541.1379472249</v>
      </c>
      <c r="J245" s="100">
        <f t="shared" si="41"/>
        <v>66</v>
      </c>
      <c r="K245" s="103">
        <f t="shared" si="42"/>
        <v>1.1765346874293379</v>
      </c>
    </row>
    <row r="246" spans="1:11" ht="12.75">
      <c r="A246" s="37">
        <f t="shared" si="43"/>
        <v>235</v>
      </c>
      <c r="B246" s="19">
        <f t="shared" si="44"/>
        <v>235</v>
      </c>
      <c r="C246" s="23">
        <f t="shared" si="45"/>
        <v>51541.1379472249</v>
      </c>
      <c r="D246" s="24">
        <f t="shared" si="40"/>
        <v>853</v>
      </c>
      <c r="E246" s="9">
        <f t="shared" si="46"/>
        <v>50688.1379472249</v>
      </c>
      <c r="F246" s="9">
        <f t="shared" si="39"/>
        <v>125.01062243359775</v>
      </c>
      <c r="G246" s="22">
        <f t="shared" si="47"/>
        <v>50813.1485696585</v>
      </c>
      <c r="J246" s="100">
        <f t="shared" si="41"/>
        <v>65</v>
      </c>
      <c r="K246" s="103">
        <f t="shared" si="42"/>
        <v>1.1736401741442848</v>
      </c>
    </row>
    <row r="247" spans="1:11" ht="12.75">
      <c r="A247" s="37">
        <f t="shared" si="43"/>
        <v>236</v>
      </c>
      <c r="B247" s="19">
        <f t="shared" si="44"/>
        <v>236</v>
      </c>
      <c r="C247" s="23">
        <f t="shared" si="45"/>
        <v>50813.1485696585</v>
      </c>
      <c r="D247" s="24">
        <f t="shared" si="40"/>
        <v>853</v>
      </c>
      <c r="E247" s="9">
        <f t="shared" si="46"/>
        <v>49960.1485696585</v>
      </c>
      <c r="F247" s="9">
        <f t="shared" si="39"/>
        <v>123.21520423715265</v>
      </c>
      <c r="G247" s="22">
        <f t="shared" si="47"/>
        <v>50083.36377389565</v>
      </c>
      <c r="J247" s="100">
        <f t="shared" si="41"/>
        <v>64</v>
      </c>
      <c r="K247" s="103">
        <f t="shared" si="42"/>
        <v>1.1707527819473276</v>
      </c>
    </row>
    <row r="248" spans="1:11" ht="12.75">
      <c r="A248" s="37">
        <f t="shared" si="43"/>
        <v>237</v>
      </c>
      <c r="B248" s="19">
        <f t="shared" si="44"/>
        <v>237</v>
      </c>
      <c r="C248" s="23">
        <f t="shared" si="45"/>
        <v>50083.36377389565</v>
      </c>
      <c r="D248" s="24">
        <f t="shared" si="40"/>
        <v>853</v>
      </c>
      <c r="E248" s="9">
        <f t="shared" si="46"/>
        <v>49230.36377389565</v>
      </c>
      <c r="F248" s="9">
        <f t="shared" si="39"/>
        <v>121.4153580550701</v>
      </c>
      <c r="G248" s="22">
        <f t="shared" si="47"/>
        <v>49351.77913195072</v>
      </c>
      <c r="J248" s="100">
        <f t="shared" si="41"/>
        <v>63</v>
      </c>
      <c r="K248" s="103">
        <f t="shared" si="42"/>
        <v>1.16787249331915</v>
      </c>
    </row>
    <row r="249" spans="1:11" ht="12.75">
      <c r="A249" s="37">
        <f t="shared" si="43"/>
        <v>238</v>
      </c>
      <c r="B249" s="19">
        <f t="shared" si="44"/>
        <v>238</v>
      </c>
      <c r="C249" s="23">
        <f t="shared" si="45"/>
        <v>49351.77913195072</v>
      </c>
      <c r="D249" s="24">
        <f t="shared" si="40"/>
        <v>853</v>
      </c>
      <c r="E249" s="9">
        <f t="shared" si="46"/>
        <v>48498.77913195072</v>
      </c>
      <c r="F249" s="9">
        <f t="shared" si="39"/>
        <v>119.61107296676346</v>
      </c>
      <c r="G249" s="22">
        <f t="shared" si="47"/>
        <v>48618.39020491749</v>
      </c>
      <c r="J249" s="100">
        <f t="shared" si="41"/>
        <v>62</v>
      </c>
      <c r="K249" s="103">
        <f t="shared" si="42"/>
        <v>1.1649992907835354</v>
      </c>
    </row>
    <row r="250" spans="1:11" ht="12.75">
      <c r="A250" s="37">
        <f t="shared" si="43"/>
        <v>239</v>
      </c>
      <c r="B250" s="19">
        <f t="shared" si="44"/>
        <v>239</v>
      </c>
      <c r="C250" s="23">
        <f t="shared" si="45"/>
        <v>48618.39020491749</v>
      </c>
      <c r="D250" s="24">
        <f t="shared" si="40"/>
        <v>853</v>
      </c>
      <c r="E250" s="9">
        <f t="shared" si="46"/>
        <v>47765.39020491749</v>
      </c>
      <c r="F250" s="9">
        <f t="shared" si="39"/>
        <v>117.80233802468138</v>
      </c>
      <c r="G250" s="22">
        <f t="shared" si="47"/>
        <v>47883.19254294217</v>
      </c>
      <c r="J250" s="100">
        <f t="shared" si="41"/>
        <v>61</v>
      </c>
      <c r="K250" s="103">
        <f t="shared" si="42"/>
        <v>1.1621331569072633</v>
      </c>
    </row>
    <row r="251" spans="1:11" ht="12.75">
      <c r="A251" s="37">
        <f t="shared" si="43"/>
        <v>240</v>
      </c>
      <c r="B251" s="19">
        <f t="shared" si="44"/>
        <v>240</v>
      </c>
      <c r="C251" s="23">
        <f t="shared" si="45"/>
        <v>47883.19254294217</v>
      </c>
      <c r="D251" s="24">
        <f t="shared" si="40"/>
        <v>853</v>
      </c>
      <c r="E251" s="9">
        <f t="shared" si="46"/>
        <v>47030.19254294217</v>
      </c>
      <c r="F251" s="9">
        <f t="shared" si="39"/>
        <v>115.9891422542787</v>
      </c>
      <c r="G251" s="22">
        <f t="shared" si="47"/>
        <v>47146.18168519645</v>
      </c>
      <c r="J251" s="100">
        <f t="shared" si="41"/>
        <v>60</v>
      </c>
      <c r="K251" s="103">
        <f t="shared" si="42"/>
        <v>1.1592740743000018</v>
      </c>
    </row>
    <row r="252" spans="1:11" ht="12.75">
      <c r="A252" s="37">
        <f t="shared" si="43"/>
        <v>241</v>
      </c>
      <c r="B252" s="19">
        <f t="shared" si="44"/>
        <v>241</v>
      </c>
      <c r="C252" s="23">
        <f t="shared" si="45"/>
        <v>47146.18168519645</v>
      </c>
      <c r="D252" s="24">
        <f t="shared" si="40"/>
        <v>853</v>
      </c>
      <c r="E252" s="9">
        <f t="shared" si="46"/>
        <v>46293.18168519645</v>
      </c>
      <c r="F252" s="9">
        <f t="shared" si="39"/>
        <v>114.17147465396556</v>
      </c>
      <c r="G252" s="22">
        <f t="shared" si="47"/>
        <v>46407.35315985041</v>
      </c>
      <c r="J252" s="100">
        <f t="shared" si="41"/>
        <v>59</v>
      </c>
      <c r="K252" s="103">
        <f t="shared" si="42"/>
        <v>1.1564220256142033</v>
      </c>
    </row>
    <row r="253" spans="1:11" ht="12.75">
      <c r="A253" s="37">
        <f t="shared" si="43"/>
        <v>242</v>
      </c>
      <c r="B253" s="19">
        <f t="shared" si="44"/>
        <v>242</v>
      </c>
      <c r="C253" s="23">
        <f t="shared" si="45"/>
        <v>46407.35315985041</v>
      </c>
      <c r="D253" s="24">
        <f t="shared" si="40"/>
        <v>853</v>
      </c>
      <c r="E253" s="9">
        <f t="shared" si="46"/>
        <v>45554.35315985041</v>
      </c>
      <c r="F253" s="9">
        <f t="shared" si="39"/>
        <v>112.34932419498364</v>
      </c>
      <c r="G253" s="22">
        <f t="shared" si="47"/>
        <v>45666.702484045396</v>
      </c>
      <c r="J253" s="100">
        <f t="shared" si="41"/>
        <v>58</v>
      </c>
      <c r="K253" s="103">
        <f t="shared" si="42"/>
        <v>1.1535769935449984</v>
      </c>
    </row>
    <row r="254" spans="1:11" ht="12.75">
      <c r="A254" s="37">
        <f t="shared" si="43"/>
        <v>243</v>
      </c>
      <c r="B254" s="19">
        <f t="shared" si="44"/>
        <v>243</v>
      </c>
      <c r="C254" s="23">
        <f t="shared" si="45"/>
        <v>45666.702484045396</v>
      </c>
      <c r="D254" s="24">
        <f t="shared" si="40"/>
        <v>853</v>
      </c>
      <c r="E254" s="9">
        <f t="shared" si="46"/>
        <v>44813.702484045396</v>
      </c>
      <c r="F254" s="9">
        <f t="shared" si="39"/>
        <v>110.52267982141348</v>
      </c>
      <c r="G254" s="22">
        <f t="shared" si="47"/>
        <v>44924.22516386681</v>
      </c>
      <c r="J254" s="100">
        <f t="shared" si="41"/>
        <v>57</v>
      </c>
      <c r="K254" s="103">
        <f t="shared" si="42"/>
        <v>1.150738960830091</v>
      </c>
    </row>
    <row r="255" spans="1:11" ht="12.75">
      <c r="A255" s="37">
        <f t="shared" si="43"/>
        <v>244</v>
      </c>
      <c r="B255" s="19">
        <f t="shared" si="44"/>
        <v>244</v>
      </c>
      <c r="C255" s="23">
        <f t="shared" si="45"/>
        <v>44924.22516386681</v>
      </c>
      <c r="D255" s="24">
        <f t="shared" si="40"/>
        <v>853</v>
      </c>
      <c r="E255" s="9">
        <f t="shared" si="46"/>
        <v>44071.22516386681</v>
      </c>
      <c r="F255" s="9">
        <f t="shared" si="39"/>
        <v>108.69153045003623</v>
      </c>
      <c r="G255" s="22">
        <f t="shared" si="47"/>
        <v>44179.916694316846</v>
      </c>
      <c r="J255" s="100">
        <f t="shared" si="41"/>
        <v>56</v>
      </c>
      <c r="K255" s="103">
        <f t="shared" si="42"/>
        <v>1.147907910249654</v>
      </c>
    </row>
    <row r="256" spans="1:11" ht="12.75">
      <c r="A256" s="37">
        <f t="shared" si="43"/>
        <v>245</v>
      </c>
      <c r="B256" s="19">
        <f t="shared" si="44"/>
        <v>245</v>
      </c>
      <c r="C256" s="23">
        <f t="shared" si="45"/>
        <v>44179.916694316846</v>
      </c>
      <c r="D256" s="24">
        <f t="shared" si="40"/>
        <v>853</v>
      </c>
      <c r="E256" s="9">
        <f t="shared" si="46"/>
        <v>43326.916694316846</v>
      </c>
      <c r="F256" s="9">
        <f t="shared" si="39"/>
        <v>106.85586497031181</v>
      </c>
      <c r="G256" s="22">
        <f t="shared" si="47"/>
        <v>43433.77255928716</v>
      </c>
      <c r="J256" s="100">
        <f t="shared" si="41"/>
        <v>55</v>
      </c>
      <c r="K256" s="103">
        <f t="shared" si="42"/>
        <v>1.145083824626225</v>
      </c>
    </row>
    <row r="257" spans="1:11" ht="12.75">
      <c r="A257" s="37">
        <f t="shared" si="43"/>
        <v>246</v>
      </c>
      <c r="B257" s="19">
        <f t="shared" si="44"/>
        <v>246</v>
      </c>
      <c r="C257" s="23">
        <f t="shared" si="45"/>
        <v>43433.77255928716</v>
      </c>
      <c r="D257" s="24">
        <f t="shared" si="40"/>
        <v>853</v>
      </c>
      <c r="E257" s="9">
        <f t="shared" si="46"/>
        <v>42580.77255928716</v>
      </c>
      <c r="F257" s="9">
        <f t="shared" si="39"/>
        <v>105.01567224430619</v>
      </c>
      <c r="G257" s="22">
        <f t="shared" si="47"/>
        <v>42685.788231531464</v>
      </c>
      <c r="J257" s="100">
        <f t="shared" si="41"/>
        <v>54</v>
      </c>
      <c r="K257" s="103">
        <f t="shared" si="42"/>
        <v>1.1422666868245999</v>
      </c>
    </row>
    <row r="258" spans="1:11" ht="12.75">
      <c r="A258" s="37">
        <f t="shared" si="43"/>
        <v>247</v>
      </c>
      <c r="B258" s="19">
        <f t="shared" si="44"/>
        <v>247</v>
      </c>
      <c r="C258" s="23">
        <f t="shared" si="45"/>
        <v>42685.788231531464</v>
      </c>
      <c r="D258" s="24">
        <f t="shared" si="40"/>
        <v>853</v>
      </c>
      <c r="E258" s="9">
        <f t="shared" si="46"/>
        <v>41832.788231531464</v>
      </c>
      <c r="F258" s="9">
        <f t="shared" si="39"/>
        <v>103.170941106604</v>
      </c>
      <c r="G258" s="22">
        <f t="shared" si="47"/>
        <v>41935.95917263807</v>
      </c>
      <c r="J258" s="100">
        <f t="shared" si="41"/>
        <v>53</v>
      </c>
      <c r="K258" s="103">
        <f t="shared" si="42"/>
        <v>1.1394564797517326</v>
      </c>
    </row>
    <row r="259" spans="1:11" ht="12.75">
      <c r="A259" s="37">
        <f t="shared" si="43"/>
        <v>248</v>
      </c>
      <c r="B259" s="19">
        <f t="shared" si="44"/>
        <v>248</v>
      </c>
      <c r="C259" s="23">
        <f t="shared" si="45"/>
        <v>41935.95917263807</v>
      </c>
      <c r="D259" s="24">
        <f t="shared" si="40"/>
        <v>853</v>
      </c>
      <c r="E259" s="9">
        <f t="shared" si="46"/>
        <v>41082.95917263807</v>
      </c>
      <c r="F259" s="9">
        <f t="shared" si="39"/>
        <v>101.32166036426497</v>
      </c>
      <c r="G259" s="22">
        <f t="shared" si="47"/>
        <v>41184.28083300233</v>
      </c>
      <c r="J259" s="100">
        <f t="shared" si="41"/>
        <v>52</v>
      </c>
      <c r="K259" s="103">
        <f t="shared" si="42"/>
        <v>1.1366531863566287</v>
      </c>
    </row>
    <row r="260" spans="1:11" ht="12.75">
      <c r="A260" s="37">
        <f t="shared" si="43"/>
        <v>249</v>
      </c>
      <c r="B260" s="19">
        <f t="shared" si="44"/>
        <v>249</v>
      </c>
      <c r="C260" s="23">
        <f t="shared" si="45"/>
        <v>41184.28083300233</v>
      </c>
      <c r="D260" s="24">
        <f t="shared" si="40"/>
        <v>853</v>
      </c>
      <c r="E260" s="9">
        <f t="shared" si="46"/>
        <v>40331.28083300233</v>
      </c>
      <c r="F260" s="9">
        <f t="shared" si="39"/>
        <v>99.46781879672199</v>
      </c>
      <c r="G260" s="22">
        <f t="shared" si="47"/>
        <v>40430.748651799055</v>
      </c>
      <c r="J260" s="100">
        <f t="shared" si="41"/>
        <v>51</v>
      </c>
      <c r="K260" s="103">
        <f t="shared" si="42"/>
        <v>1.1338567896302423</v>
      </c>
    </row>
    <row r="261" spans="1:11" ht="12.75">
      <c r="A261" s="37">
        <f t="shared" si="43"/>
        <v>250</v>
      </c>
      <c r="B261" s="19">
        <f t="shared" si="44"/>
        <v>250</v>
      </c>
      <c r="C261" s="23">
        <f t="shared" si="45"/>
        <v>40430.748651799055</v>
      </c>
      <c r="D261" s="24">
        <f t="shared" si="40"/>
        <v>853</v>
      </c>
      <c r="E261" s="9">
        <f t="shared" si="46"/>
        <v>39577.748651799055</v>
      </c>
      <c r="F261" s="9">
        <f t="shared" si="39"/>
        <v>97.60940515576658</v>
      </c>
      <c r="G261" s="22">
        <f t="shared" si="47"/>
        <v>39675.35805695482</v>
      </c>
      <c r="J261" s="100">
        <f t="shared" si="41"/>
        <v>50</v>
      </c>
      <c r="K261" s="103">
        <f t="shared" si="42"/>
        <v>1.1310672726053737</v>
      </c>
    </row>
    <row r="262" spans="1:11" ht="12.75">
      <c r="A262" s="37">
        <f t="shared" si="43"/>
        <v>251</v>
      </c>
      <c r="B262" s="19">
        <f t="shared" si="44"/>
        <v>251</v>
      </c>
      <c r="C262" s="23">
        <f t="shared" si="45"/>
        <v>39675.35805695482</v>
      </c>
      <c r="D262" s="24">
        <f t="shared" si="40"/>
        <v>853</v>
      </c>
      <c r="E262" s="9">
        <f t="shared" si="46"/>
        <v>38822.35805695482</v>
      </c>
      <c r="F262" s="9">
        <f t="shared" si="39"/>
        <v>95.74640816541796</v>
      </c>
      <c r="G262" s="22">
        <f t="shared" si="47"/>
        <v>38918.10446512024</v>
      </c>
      <c r="J262" s="100">
        <f t="shared" si="41"/>
        <v>49</v>
      </c>
      <c r="K262" s="103">
        <f t="shared" si="42"/>
        <v>1.1282846183565658</v>
      </c>
    </row>
    <row r="263" spans="1:11" ht="12.75">
      <c r="A263" s="37">
        <f t="shared" si="43"/>
        <v>252</v>
      </c>
      <c r="B263" s="19">
        <f t="shared" si="44"/>
        <v>252</v>
      </c>
      <c r="C263" s="23">
        <f t="shared" si="45"/>
        <v>38918.10446512024</v>
      </c>
      <c r="D263" s="24">
        <f t="shared" si="40"/>
        <v>853</v>
      </c>
      <c r="E263" s="9">
        <f t="shared" si="46"/>
        <v>38065.10446512024</v>
      </c>
      <c r="F263" s="9">
        <f t="shared" si="39"/>
        <v>93.87881652190845</v>
      </c>
      <c r="G263" s="22">
        <f t="shared" si="47"/>
        <v>38158.98328164215</v>
      </c>
      <c r="J263" s="100">
        <f t="shared" si="41"/>
        <v>48</v>
      </c>
      <c r="K263" s="103">
        <f t="shared" si="42"/>
        <v>1.1255088100000012</v>
      </c>
    </row>
    <row r="264" spans="1:11" ht="12.75">
      <c r="A264" s="37">
        <f t="shared" si="43"/>
        <v>253</v>
      </c>
      <c r="B264" s="19">
        <f t="shared" si="44"/>
        <v>253</v>
      </c>
      <c r="C264" s="23">
        <f t="shared" si="45"/>
        <v>38158.98328164215</v>
      </c>
      <c r="D264" s="24">
        <f t="shared" si="40"/>
        <v>853</v>
      </c>
      <c r="E264" s="9">
        <f t="shared" si="46"/>
        <v>37305.98328164215</v>
      </c>
      <c r="F264" s="9">
        <f t="shared" si="39"/>
        <v>92.00661889358162</v>
      </c>
      <c r="G264" s="22">
        <f t="shared" si="47"/>
        <v>37397.98990053573</v>
      </c>
      <c r="J264" s="100">
        <f t="shared" si="41"/>
        <v>47</v>
      </c>
      <c r="K264" s="103">
        <f t="shared" si="42"/>
        <v>1.122739830693401</v>
      </c>
    </row>
    <row r="265" spans="1:11" ht="12.75">
      <c r="A265" s="37">
        <f t="shared" si="43"/>
        <v>254</v>
      </c>
      <c r="B265" s="19">
        <f t="shared" si="44"/>
        <v>254</v>
      </c>
      <c r="C265" s="23">
        <f t="shared" si="45"/>
        <v>37397.98990053573</v>
      </c>
      <c r="D265" s="24">
        <f t="shared" si="40"/>
        <v>853</v>
      </c>
      <c r="E265" s="9">
        <f t="shared" si="46"/>
        <v>36544.98990053573</v>
      </c>
      <c r="F265" s="9">
        <f t="shared" si="39"/>
        <v>90.12980392083409</v>
      </c>
      <c r="G265" s="22">
        <f t="shared" si="47"/>
        <v>36635.11970445656</v>
      </c>
      <c r="J265" s="100">
        <f t="shared" si="41"/>
        <v>46</v>
      </c>
      <c r="K265" s="103">
        <f t="shared" si="42"/>
        <v>1.1199776636359204</v>
      </c>
    </row>
    <row r="266" spans="1:11" ht="12.75">
      <c r="A266" s="37">
        <f t="shared" si="43"/>
        <v>255</v>
      </c>
      <c r="B266" s="19">
        <f t="shared" si="44"/>
        <v>255</v>
      </c>
      <c r="C266" s="23">
        <f t="shared" si="45"/>
        <v>36635.11970445656</v>
      </c>
      <c r="D266" s="24">
        <f t="shared" si="40"/>
        <v>853</v>
      </c>
      <c r="E266" s="9">
        <f t="shared" si="46"/>
        <v>35782.11970445656</v>
      </c>
      <c r="F266" s="9">
        <f t="shared" si="39"/>
        <v>88.24836021605006</v>
      </c>
      <c r="G266" s="22">
        <f t="shared" si="47"/>
        <v>35870.36806467261</v>
      </c>
      <c r="J266" s="100">
        <f t="shared" si="41"/>
        <v>45</v>
      </c>
      <c r="K266" s="103">
        <f t="shared" si="42"/>
        <v>1.1172222920680492</v>
      </c>
    </row>
    <row r="267" spans="1:11" ht="12.75">
      <c r="A267" s="37">
        <f t="shared" si="43"/>
        <v>256</v>
      </c>
      <c r="B267" s="19">
        <f t="shared" si="44"/>
        <v>256</v>
      </c>
      <c r="C267" s="23">
        <f t="shared" si="45"/>
        <v>35870.36806467261</v>
      </c>
      <c r="D267" s="24">
        <f t="shared" si="40"/>
        <v>853</v>
      </c>
      <c r="E267" s="9">
        <f t="shared" si="46"/>
        <v>35017.36806467261</v>
      </c>
      <c r="F267" s="9">
        <f t="shared" si="39"/>
        <v>86.36227636353578</v>
      </c>
      <c r="G267" s="22">
        <f t="shared" si="47"/>
        <v>35103.73034103615</v>
      </c>
      <c r="J267" s="100">
        <f t="shared" si="41"/>
        <v>44</v>
      </c>
      <c r="K267" s="103">
        <f t="shared" si="42"/>
        <v>1.1144736992715085</v>
      </c>
    </row>
    <row r="268" spans="1:11" ht="12.75">
      <c r="A268" s="37">
        <f t="shared" si="43"/>
        <v>257</v>
      </c>
      <c r="B268" s="19">
        <f t="shared" si="44"/>
        <v>257</v>
      </c>
      <c r="C268" s="23">
        <f t="shared" si="45"/>
        <v>35103.73034103615</v>
      </c>
      <c r="D268" s="24">
        <f t="shared" si="40"/>
        <v>853</v>
      </c>
      <c r="E268" s="9">
        <f t="shared" si="46"/>
        <v>34250.73034103615</v>
      </c>
      <c r="F268" s="9">
        <f aca="true" t="shared" si="48" ref="F268:F331">E268*F$3-E268</f>
        <v>84.47154091942502</v>
      </c>
      <c r="G268" s="22">
        <f t="shared" si="47"/>
        <v>34335.201881955574</v>
      </c>
      <c r="J268" s="100">
        <f t="shared" si="41"/>
        <v>43</v>
      </c>
      <c r="K268" s="103">
        <f t="shared" si="42"/>
        <v>1.11173186856915</v>
      </c>
    </row>
    <row r="269" spans="1:11" ht="12.75">
      <c r="A269" s="37">
        <f t="shared" si="43"/>
        <v>258</v>
      </c>
      <c r="B269" s="19">
        <f t="shared" si="44"/>
        <v>258</v>
      </c>
      <c r="C269" s="23">
        <f t="shared" si="45"/>
        <v>34335.201881955574</v>
      </c>
      <c r="D269" s="24">
        <f aca="true" t="shared" si="49" ref="D269:D332">IF(C269&lt;D$6,C269,D$6)</f>
        <v>853</v>
      </c>
      <c r="E269" s="9">
        <f t="shared" si="46"/>
        <v>33482.201881955574</v>
      </c>
      <c r="F269" s="9">
        <f t="shared" si="48"/>
        <v>82.57614241163537</v>
      </c>
      <c r="G269" s="22">
        <f t="shared" si="47"/>
        <v>33564.77802436721</v>
      </c>
      <c r="J269" s="100">
        <f aca="true" t="shared" si="50" ref="J269:J332">IF(G$371=0,IF(A270="","",B$8-B269),"")</f>
        <v>42</v>
      </c>
      <c r="K269" s="103">
        <f aca="true" t="shared" si="51" ref="K269:K332">IF(G$371=0,IF(J269="","",POWER(F$3,J269)),"")</f>
        <v>1.1089967833248537</v>
      </c>
    </row>
    <row r="270" spans="1:11" ht="12.75">
      <c r="A270" s="37">
        <f t="shared" si="43"/>
        <v>259</v>
      </c>
      <c r="B270" s="19">
        <f t="shared" si="44"/>
        <v>259</v>
      </c>
      <c r="C270" s="23">
        <f t="shared" si="45"/>
        <v>33564.77802436721</v>
      </c>
      <c r="D270" s="24">
        <f t="shared" si="49"/>
        <v>853</v>
      </c>
      <c r="E270" s="9">
        <f t="shared" si="46"/>
        <v>32711.77802436721</v>
      </c>
      <c r="F270" s="9">
        <f t="shared" si="48"/>
        <v>80.67606933980278</v>
      </c>
      <c r="G270" s="22">
        <f t="shared" si="47"/>
        <v>32792.45409370701</v>
      </c>
      <c r="J270" s="100">
        <f t="shared" si="50"/>
        <v>41</v>
      </c>
      <c r="K270" s="103">
        <f t="shared" si="51"/>
        <v>1.1062684269434295</v>
      </c>
    </row>
    <row r="271" spans="1:11" ht="12.75">
      <c r="A271" s="37">
        <f t="shared" si="43"/>
        <v>260</v>
      </c>
      <c r="B271" s="19">
        <f t="shared" si="44"/>
        <v>260</v>
      </c>
      <c r="C271" s="23">
        <f t="shared" si="45"/>
        <v>32792.45409370701</v>
      </c>
      <c r="D271" s="24">
        <f t="shared" si="49"/>
        <v>853</v>
      </c>
      <c r="E271" s="9">
        <f t="shared" si="46"/>
        <v>31939.454093707012</v>
      </c>
      <c r="F271" s="9">
        <f t="shared" si="48"/>
        <v>78.77131017519059</v>
      </c>
      <c r="G271" s="22">
        <f t="shared" si="47"/>
        <v>32018.225403882203</v>
      </c>
      <c r="J271" s="100">
        <f t="shared" si="50"/>
        <v>40</v>
      </c>
      <c r="K271" s="103">
        <f t="shared" si="51"/>
        <v>1.1035467828705128</v>
      </c>
    </row>
    <row r="272" spans="1:11" ht="12.75">
      <c r="A272" s="37">
        <f t="shared" si="43"/>
        <v>261</v>
      </c>
      <c r="B272" s="19">
        <f t="shared" si="44"/>
        <v>261</v>
      </c>
      <c r="C272" s="23">
        <f t="shared" si="45"/>
        <v>32018.225403882203</v>
      </c>
      <c r="D272" s="24">
        <f t="shared" si="49"/>
        <v>853</v>
      </c>
      <c r="E272" s="9">
        <f t="shared" si="46"/>
        <v>31165.225403882203</v>
      </c>
      <c r="F272" s="9">
        <f t="shared" si="48"/>
        <v>76.86185336062408</v>
      </c>
      <c r="G272" s="22">
        <f t="shared" si="47"/>
        <v>31242.087257242827</v>
      </c>
      <c r="J272" s="100">
        <f t="shared" si="50"/>
        <v>39</v>
      </c>
      <c r="K272" s="103">
        <f t="shared" si="51"/>
        <v>1.100831834592468</v>
      </c>
    </row>
    <row r="273" spans="1:11" ht="12.75">
      <c r="A273" s="37">
        <f t="shared" si="43"/>
        <v>262</v>
      </c>
      <c r="B273" s="19">
        <f t="shared" si="44"/>
        <v>262</v>
      </c>
      <c r="C273" s="23">
        <f t="shared" si="45"/>
        <v>31242.087257242827</v>
      </c>
      <c r="D273" s="24">
        <f t="shared" si="49"/>
        <v>853</v>
      </c>
      <c r="E273" s="9">
        <f t="shared" si="46"/>
        <v>30389.087257242827</v>
      </c>
      <c r="F273" s="9">
        <f t="shared" si="48"/>
        <v>74.94768731043587</v>
      </c>
      <c r="G273" s="22">
        <f t="shared" si="47"/>
        <v>30464.034944553263</v>
      </c>
      <c r="J273" s="100">
        <f t="shared" si="50"/>
        <v>38</v>
      </c>
      <c r="K273" s="103">
        <f t="shared" si="51"/>
        <v>1.0981235656362849</v>
      </c>
    </row>
    <row r="274" spans="1:11" ht="12.75">
      <c r="A274" s="37">
        <f t="shared" si="43"/>
        <v>263</v>
      </c>
      <c r="B274" s="19">
        <f t="shared" si="44"/>
        <v>263</v>
      </c>
      <c r="C274" s="23">
        <f t="shared" si="45"/>
        <v>30464.034944553263</v>
      </c>
      <c r="D274" s="24">
        <f t="shared" si="49"/>
        <v>853</v>
      </c>
      <c r="E274" s="9">
        <f t="shared" si="46"/>
        <v>29611.034944553263</v>
      </c>
      <c r="F274" s="9">
        <f t="shared" si="48"/>
        <v>73.02880041037861</v>
      </c>
      <c r="G274" s="22">
        <f t="shared" si="47"/>
        <v>29684.06374496364</v>
      </c>
      <c r="J274" s="100">
        <f t="shared" si="50"/>
        <v>37</v>
      </c>
      <c r="K274" s="103">
        <f t="shared" si="51"/>
        <v>1.095421959569481</v>
      </c>
    </row>
    <row r="275" spans="1:11" ht="12.75">
      <c r="A275" s="37">
        <f t="shared" si="43"/>
        <v>264</v>
      </c>
      <c r="B275" s="19">
        <f t="shared" si="44"/>
        <v>264</v>
      </c>
      <c r="C275" s="23">
        <f t="shared" si="45"/>
        <v>29684.06374496364</v>
      </c>
      <c r="D275" s="24">
        <f t="shared" si="49"/>
        <v>853</v>
      </c>
      <c r="E275" s="9">
        <f t="shared" si="46"/>
        <v>28831.06374496364</v>
      </c>
      <c r="F275" s="9">
        <f t="shared" si="48"/>
        <v>71.10518101756315</v>
      </c>
      <c r="G275" s="22">
        <f t="shared" si="47"/>
        <v>28902.168925981205</v>
      </c>
      <c r="J275" s="100">
        <f t="shared" si="50"/>
        <v>36</v>
      </c>
      <c r="K275" s="103">
        <f t="shared" si="51"/>
        <v>1.092727000000001</v>
      </c>
    </row>
    <row r="276" spans="1:11" ht="12.75">
      <c r="A276" s="37">
        <f t="shared" si="43"/>
        <v>265</v>
      </c>
      <c r="B276" s="19">
        <f t="shared" si="44"/>
        <v>265</v>
      </c>
      <c r="C276" s="23">
        <f t="shared" si="45"/>
        <v>28902.168925981205</v>
      </c>
      <c r="D276" s="24">
        <f t="shared" si="49"/>
        <v>853</v>
      </c>
      <c r="E276" s="9">
        <f t="shared" si="46"/>
        <v>28049.168925981205</v>
      </c>
      <c r="F276" s="9">
        <f t="shared" si="48"/>
        <v>69.17681746038579</v>
      </c>
      <c r="G276" s="22">
        <f t="shared" si="47"/>
        <v>28118.34574344159</v>
      </c>
      <c r="J276" s="100">
        <f t="shared" si="50"/>
        <v>35</v>
      </c>
      <c r="K276" s="103">
        <f t="shared" si="51"/>
        <v>1.0900386705761171</v>
      </c>
    </row>
    <row r="277" spans="1:11" ht="12.75">
      <c r="A277" s="37">
        <f t="shared" si="43"/>
        <v>266</v>
      </c>
      <c r="B277" s="19">
        <f t="shared" si="44"/>
        <v>266</v>
      </c>
      <c r="C277" s="23">
        <f t="shared" si="45"/>
        <v>28118.34574344159</v>
      </c>
      <c r="D277" s="24">
        <f t="shared" si="49"/>
        <v>853</v>
      </c>
      <c r="E277" s="9">
        <f t="shared" si="46"/>
        <v>27265.34574344159</v>
      </c>
      <c r="F277" s="9">
        <f t="shared" si="48"/>
        <v>67.24369803845912</v>
      </c>
      <c r="G277" s="22">
        <f t="shared" si="47"/>
        <v>27332.58944148005</v>
      </c>
      <c r="J277" s="100">
        <f t="shared" si="50"/>
        <v>34</v>
      </c>
      <c r="K277" s="103">
        <f t="shared" si="51"/>
        <v>1.0873569549863302</v>
      </c>
    </row>
    <row r="278" spans="1:11" ht="12.75">
      <c r="A278" s="37">
        <f t="shared" si="43"/>
        <v>267</v>
      </c>
      <c r="B278" s="19">
        <f t="shared" si="44"/>
        <v>267</v>
      </c>
      <c r="C278" s="23">
        <f t="shared" si="45"/>
        <v>27332.58944148005</v>
      </c>
      <c r="D278" s="24">
        <f t="shared" si="49"/>
        <v>853</v>
      </c>
      <c r="E278" s="9">
        <f t="shared" si="46"/>
        <v>26479.58944148005</v>
      </c>
      <c r="F278" s="9">
        <f t="shared" si="48"/>
        <v>65.30581102253564</v>
      </c>
      <c r="G278" s="22">
        <f t="shared" si="47"/>
        <v>26544.895252502585</v>
      </c>
      <c r="J278" s="100">
        <f t="shared" si="50"/>
        <v>33</v>
      </c>
      <c r="K278" s="103">
        <f t="shared" si="51"/>
        <v>1.0846818369592708</v>
      </c>
    </row>
    <row r="279" spans="1:11" ht="12.75">
      <c r="A279" s="37">
        <f t="shared" si="43"/>
        <v>268</v>
      </c>
      <c r="B279" s="19">
        <f t="shared" si="44"/>
        <v>268</v>
      </c>
      <c r="C279" s="23">
        <f t="shared" si="45"/>
        <v>26544.895252502585</v>
      </c>
      <c r="D279" s="24">
        <f t="shared" si="49"/>
        <v>853</v>
      </c>
      <c r="E279" s="9">
        <f t="shared" si="46"/>
        <v>25691.895252502585</v>
      </c>
      <c r="F279" s="9">
        <f t="shared" si="48"/>
        <v>63.363144654438656</v>
      </c>
      <c r="G279" s="22">
        <f t="shared" si="47"/>
        <v>25755.258397157024</v>
      </c>
      <c r="J279" s="100">
        <f t="shared" si="50"/>
        <v>32</v>
      </c>
      <c r="K279" s="103">
        <f t="shared" si="51"/>
        <v>1.0820133002636</v>
      </c>
    </row>
    <row r="280" spans="1:11" ht="12.75">
      <c r="A280" s="37">
        <f t="shared" si="43"/>
        <v>269</v>
      </c>
      <c r="B280" s="19">
        <f t="shared" si="44"/>
        <v>269</v>
      </c>
      <c r="C280" s="23">
        <f t="shared" si="45"/>
        <v>25755.258397157024</v>
      </c>
      <c r="D280" s="24">
        <f t="shared" si="49"/>
        <v>853</v>
      </c>
      <c r="E280" s="9">
        <f t="shared" si="46"/>
        <v>24902.258397157024</v>
      </c>
      <c r="F280" s="9">
        <f t="shared" si="48"/>
        <v>61.415687147004064</v>
      </c>
      <c r="G280" s="22">
        <f t="shared" si="47"/>
        <v>24963.674084304028</v>
      </c>
      <c r="J280" s="100">
        <f t="shared" si="50"/>
        <v>31</v>
      </c>
      <c r="K280" s="103">
        <f t="shared" si="51"/>
        <v>1.0793513287079122</v>
      </c>
    </row>
    <row r="281" spans="1:11" ht="12.75">
      <c r="A281" s="37">
        <f t="shared" si="43"/>
        <v>270</v>
      </c>
      <c r="B281" s="19">
        <f t="shared" si="44"/>
        <v>270</v>
      </c>
      <c r="C281" s="23">
        <f t="shared" si="45"/>
        <v>24963.674084304028</v>
      </c>
      <c r="D281" s="24">
        <f t="shared" si="49"/>
        <v>853</v>
      </c>
      <c r="E281" s="9">
        <f t="shared" si="46"/>
        <v>24110.674084304028</v>
      </c>
      <c r="F281" s="9">
        <f t="shared" si="48"/>
        <v>59.463426683985745</v>
      </c>
      <c r="G281" s="22">
        <f t="shared" si="47"/>
        <v>24170.137510988014</v>
      </c>
      <c r="J281" s="100">
        <f t="shared" si="50"/>
        <v>30</v>
      </c>
      <c r="K281" s="103">
        <f t="shared" si="51"/>
        <v>1.0766959061406345</v>
      </c>
    </row>
    <row r="282" spans="1:11" ht="12.75">
      <c r="A282" s="37">
        <f t="shared" si="43"/>
        <v>271</v>
      </c>
      <c r="B282" s="19">
        <f t="shared" si="44"/>
        <v>271</v>
      </c>
      <c r="C282" s="23">
        <f t="shared" si="45"/>
        <v>24170.137510988014</v>
      </c>
      <c r="D282" s="24">
        <f t="shared" si="49"/>
        <v>853</v>
      </c>
      <c r="E282" s="9">
        <f t="shared" si="46"/>
        <v>23317.137510988014</v>
      </c>
      <c r="F282" s="9">
        <f t="shared" si="48"/>
        <v>57.50635141999737</v>
      </c>
      <c r="G282" s="22">
        <f t="shared" si="47"/>
        <v>23374.64386240801</v>
      </c>
      <c r="J282" s="100">
        <f t="shared" si="50"/>
        <v>29</v>
      </c>
      <c r="K282" s="103">
        <f t="shared" si="51"/>
        <v>1.0740470164499312</v>
      </c>
    </row>
    <row r="283" spans="1:11" ht="12.75">
      <c r="A283" s="37">
        <f t="shared" si="43"/>
        <v>272</v>
      </c>
      <c r="B283" s="19">
        <f t="shared" si="44"/>
        <v>272</v>
      </c>
      <c r="C283" s="23">
        <f t="shared" si="45"/>
        <v>23374.64386240801</v>
      </c>
      <c r="D283" s="24">
        <f t="shared" si="49"/>
        <v>853</v>
      </c>
      <c r="E283" s="9">
        <f t="shared" si="46"/>
        <v>22521.64386240801</v>
      </c>
      <c r="F283" s="9">
        <f t="shared" si="48"/>
        <v>55.54444948044693</v>
      </c>
      <c r="G283" s="22">
        <f t="shared" si="47"/>
        <v>22577.188311888458</v>
      </c>
      <c r="J283" s="100">
        <f t="shared" si="50"/>
        <v>28</v>
      </c>
      <c r="K283" s="103">
        <f t="shared" si="51"/>
        <v>1.0714046435636044</v>
      </c>
    </row>
    <row r="284" spans="1:11" ht="12.75">
      <c r="A284" s="37">
        <f t="shared" si="43"/>
        <v>273</v>
      </c>
      <c r="B284" s="19">
        <f t="shared" si="44"/>
        <v>273</v>
      </c>
      <c r="C284" s="23">
        <f t="shared" si="45"/>
        <v>22577.188311888458</v>
      </c>
      <c r="D284" s="24">
        <f t="shared" si="49"/>
        <v>853</v>
      </c>
      <c r="E284" s="9">
        <f t="shared" si="46"/>
        <v>21724.188311888458</v>
      </c>
      <c r="F284" s="9">
        <f t="shared" si="48"/>
        <v>53.57770896144211</v>
      </c>
      <c r="G284" s="22">
        <f t="shared" si="47"/>
        <v>21777.7660208499</v>
      </c>
      <c r="J284" s="100">
        <f t="shared" si="50"/>
        <v>27</v>
      </c>
      <c r="K284" s="103">
        <f t="shared" si="51"/>
        <v>1.0687687714489977</v>
      </c>
    </row>
    <row r="285" spans="1:11" ht="12.75">
      <c r="A285" s="37">
        <f t="shared" si="43"/>
        <v>274</v>
      </c>
      <c r="B285" s="19">
        <f t="shared" si="44"/>
        <v>274</v>
      </c>
      <c r="C285" s="23">
        <f t="shared" si="45"/>
        <v>21777.7660208499</v>
      </c>
      <c r="D285" s="24">
        <f t="shared" si="49"/>
        <v>853</v>
      </c>
      <c r="E285" s="9">
        <f t="shared" si="46"/>
        <v>20924.7660208499</v>
      </c>
      <c r="F285" s="9">
        <f t="shared" si="48"/>
        <v>51.606117929750326</v>
      </c>
      <c r="G285" s="22">
        <f t="shared" si="47"/>
        <v>20976.37213877965</v>
      </c>
      <c r="J285" s="100">
        <f t="shared" si="50"/>
        <v>26</v>
      </c>
      <c r="K285" s="103">
        <f t="shared" si="51"/>
        <v>1.0661393841128977</v>
      </c>
    </row>
    <row r="286" spans="1:11" ht="12.75">
      <c r="A286" s="37">
        <f t="shared" si="43"/>
        <v>275</v>
      </c>
      <c r="B286" s="19">
        <f t="shared" si="44"/>
        <v>275</v>
      </c>
      <c r="C286" s="23">
        <f t="shared" si="45"/>
        <v>20976.37213877965</v>
      </c>
      <c r="D286" s="24">
        <f t="shared" si="49"/>
        <v>853</v>
      </c>
      <c r="E286" s="9">
        <f t="shared" si="46"/>
        <v>20123.37213877965</v>
      </c>
      <c r="F286" s="9">
        <f t="shared" si="48"/>
        <v>49.62966442268953</v>
      </c>
      <c r="G286" s="22">
        <f t="shared" si="47"/>
        <v>20173.00180320234</v>
      </c>
      <c r="J286" s="100">
        <f t="shared" si="50"/>
        <v>25</v>
      </c>
      <c r="K286" s="103">
        <f t="shared" si="51"/>
        <v>1.0635164656014378</v>
      </c>
    </row>
    <row r="287" spans="1:11" ht="12.75">
      <c r="A287" s="37">
        <f t="shared" si="43"/>
        <v>276</v>
      </c>
      <c r="B287" s="19">
        <f t="shared" si="44"/>
        <v>276</v>
      </c>
      <c r="C287" s="23">
        <f t="shared" si="45"/>
        <v>20173.00180320234</v>
      </c>
      <c r="D287" s="24">
        <f t="shared" si="49"/>
        <v>853</v>
      </c>
      <c r="E287" s="9">
        <f t="shared" si="46"/>
        <v>19320.00180320234</v>
      </c>
      <c r="F287" s="9">
        <f t="shared" si="48"/>
        <v>47.64833644809187</v>
      </c>
      <c r="G287" s="22">
        <f t="shared" si="47"/>
        <v>19367.65013965043</v>
      </c>
      <c r="J287" s="100">
        <f t="shared" si="50"/>
        <v>24</v>
      </c>
      <c r="K287" s="103">
        <f t="shared" si="51"/>
        <v>1.0609000000000006</v>
      </c>
    </row>
    <row r="288" spans="1:11" ht="12.75">
      <c r="A288" s="37">
        <f t="shared" si="43"/>
        <v>277</v>
      </c>
      <c r="B288" s="19">
        <f t="shared" si="44"/>
        <v>277</v>
      </c>
      <c r="C288" s="23">
        <f t="shared" si="45"/>
        <v>19367.65013965043</v>
      </c>
      <c r="D288" s="24">
        <f t="shared" si="49"/>
        <v>853</v>
      </c>
      <c r="E288" s="9">
        <f t="shared" si="46"/>
        <v>18514.65013965043</v>
      </c>
      <c r="F288" s="9">
        <f t="shared" si="48"/>
        <v>45.662121984198166</v>
      </c>
      <c r="G288" s="22">
        <f t="shared" si="47"/>
        <v>18560.31226163463</v>
      </c>
      <c r="J288" s="100">
        <f t="shared" si="50"/>
        <v>23</v>
      </c>
      <c r="K288" s="103">
        <f t="shared" si="51"/>
        <v>1.0582899714331233</v>
      </c>
    </row>
    <row r="289" spans="1:11" ht="12.75">
      <c r="A289" s="37">
        <f t="shared" si="43"/>
        <v>278</v>
      </c>
      <c r="B289" s="19">
        <f t="shared" si="44"/>
        <v>278</v>
      </c>
      <c r="C289" s="23">
        <f t="shared" si="45"/>
        <v>18560.31226163463</v>
      </c>
      <c r="D289" s="24">
        <f t="shared" si="49"/>
        <v>853</v>
      </c>
      <c r="E289" s="9">
        <f t="shared" si="46"/>
        <v>17707.31226163463</v>
      </c>
      <c r="F289" s="9">
        <f t="shared" si="48"/>
        <v>43.67100897961063</v>
      </c>
      <c r="G289" s="22">
        <f t="shared" si="47"/>
        <v>17750.98327061424</v>
      </c>
      <c r="J289" s="100">
        <f t="shared" si="50"/>
        <v>22</v>
      </c>
      <c r="K289" s="103">
        <f t="shared" si="51"/>
        <v>1.055686364064398</v>
      </c>
    </row>
    <row r="290" spans="1:11" ht="12.75">
      <c r="A290" s="37">
        <f t="shared" si="43"/>
        <v>279</v>
      </c>
      <c r="B290" s="19">
        <f t="shared" si="44"/>
        <v>279</v>
      </c>
      <c r="C290" s="23">
        <f t="shared" si="45"/>
        <v>17750.98327061424</v>
      </c>
      <c r="D290" s="24">
        <f t="shared" si="49"/>
        <v>853</v>
      </c>
      <c r="E290" s="9">
        <f t="shared" si="46"/>
        <v>16897.98327061424</v>
      </c>
      <c r="F290" s="9">
        <f t="shared" si="48"/>
        <v>41.674985353209195</v>
      </c>
      <c r="G290" s="22">
        <f t="shared" si="47"/>
        <v>16939.65825596745</v>
      </c>
      <c r="J290" s="100">
        <f t="shared" si="50"/>
        <v>21</v>
      </c>
      <c r="K290" s="103">
        <f t="shared" si="51"/>
        <v>1.0530891620963791</v>
      </c>
    </row>
    <row r="291" spans="1:11" ht="12.75">
      <c r="A291" s="37">
        <f t="shared" si="43"/>
        <v>280</v>
      </c>
      <c r="B291" s="19">
        <f t="shared" si="44"/>
        <v>280</v>
      </c>
      <c r="C291" s="23">
        <f t="shared" si="45"/>
        <v>16939.65825596745</v>
      </c>
      <c r="D291" s="24">
        <f t="shared" si="49"/>
        <v>853</v>
      </c>
      <c r="E291" s="9">
        <f t="shared" si="46"/>
        <v>16086.65825596745</v>
      </c>
      <c r="F291" s="9">
        <f t="shared" si="48"/>
        <v>39.67403899407145</v>
      </c>
      <c r="G291" s="22">
        <f t="shared" si="47"/>
        <v>16126.332294961521</v>
      </c>
      <c r="J291" s="100">
        <f t="shared" si="50"/>
        <v>20</v>
      </c>
      <c r="K291" s="103">
        <f t="shared" si="51"/>
        <v>1.0504983497704854</v>
      </c>
    </row>
    <row r="292" spans="1:11" ht="12.75">
      <c r="A292" s="37">
        <f t="shared" si="43"/>
        <v>281</v>
      </c>
      <c r="B292" s="19">
        <f t="shared" si="44"/>
        <v>281</v>
      </c>
      <c r="C292" s="23">
        <f t="shared" si="45"/>
        <v>16126.332294961521</v>
      </c>
      <c r="D292" s="24">
        <f t="shared" si="49"/>
        <v>853</v>
      </c>
      <c r="E292" s="9">
        <f t="shared" si="46"/>
        <v>15273.332294961521</v>
      </c>
      <c r="F292" s="9">
        <f t="shared" si="48"/>
        <v>37.66815776141266</v>
      </c>
      <c r="G292" s="22">
        <f t="shared" si="47"/>
        <v>15311.000452722934</v>
      </c>
      <c r="J292" s="100">
        <f t="shared" si="50"/>
        <v>19</v>
      </c>
      <c r="K292" s="103">
        <f t="shared" si="51"/>
        <v>1.0479139113669047</v>
      </c>
    </row>
    <row r="293" spans="1:11" ht="12.75">
      <c r="A293" s="37">
        <f aca="true" t="shared" si="52" ref="A293:A356">IF(C293=0,"",B293)</f>
        <v>282</v>
      </c>
      <c r="B293" s="19">
        <f aca="true" t="shared" si="53" ref="B293:B356">B292+1</f>
        <v>282</v>
      </c>
      <c r="C293" s="23">
        <f aca="true" t="shared" si="54" ref="C293:C356">G292</f>
        <v>15311.000452722934</v>
      </c>
      <c r="D293" s="24">
        <f t="shared" si="49"/>
        <v>853</v>
      </c>
      <c r="E293" s="9">
        <f aca="true" t="shared" si="55" ref="E293:E356">C293-D293</f>
        <v>14458.000452722934</v>
      </c>
      <c r="F293" s="9">
        <f t="shared" si="48"/>
        <v>35.65732948450386</v>
      </c>
      <c r="G293" s="22">
        <f aca="true" t="shared" si="56" ref="G293:G356">E293*F$3</f>
        <v>14493.657782207438</v>
      </c>
      <c r="J293" s="100">
        <f t="shared" si="50"/>
        <v>18</v>
      </c>
      <c r="K293" s="103">
        <f t="shared" si="51"/>
        <v>1.0453358312044991</v>
      </c>
    </row>
    <row r="294" spans="1:11" ht="12.75">
      <c r="A294" s="37">
        <f t="shared" si="52"/>
        <v>283</v>
      </c>
      <c r="B294" s="19">
        <f t="shared" si="53"/>
        <v>283</v>
      </c>
      <c r="C294" s="23">
        <f t="shared" si="54"/>
        <v>14493.657782207438</v>
      </c>
      <c r="D294" s="24">
        <f t="shared" si="49"/>
        <v>853</v>
      </c>
      <c r="E294" s="9">
        <f t="shared" si="55"/>
        <v>13640.657782207438</v>
      </c>
      <c r="F294" s="9">
        <f t="shared" si="48"/>
        <v>33.64154196259733</v>
      </c>
      <c r="G294" s="22">
        <f t="shared" si="56"/>
        <v>13674.299324170035</v>
      </c>
      <c r="J294" s="100">
        <f t="shared" si="50"/>
        <v>17</v>
      </c>
      <c r="K294" s="103">
        <f t="shared" si="51"/>
        <v>1.0427640936407094</v>
      </c>
    </row>
    <row r="295" spans="1:11" ht="12.75">
      <c r="A295" s="37">
        <f t="shared" si="52"/>
        <v>284</v>
      </c>
      <c r="B295" s="19">
        <f t="shared" si="53"/>
        <v>284</v>
      </c>
      <c r="C295" s="23">
        <f t="shared" si="54"/>
        <v>13674.299324170035</v>
      </c>
      <c r="D295" s="24">
        <f t="shared" si="49"/>
        <v>853</v>
      </c>
      <c r="E295" s="9">
        <f t="shared" si="55"/>
        <v>12821.299324170035</v>
      </c>
      <c r="F295" s="9">
        <f t="shared" si="48"/>
        <v>31.620782964857426</v>
      </c>
      <c r="G295" s="22">
        <f t="shared" si="56"/>
        <v>12852.920107134893</v>
      </c>
      <c r="J295" s="100">
        <f t="shared" si="50"/>
        <v>16</v>
      </c>
      <c r="K295" s="103">
        <f t="shared" si="51"/>
        <v>1.0401986830714602</v>
      </c>
    </row>
    <row r="296" spans="1:11" ht="12.75">
      <c r="A296" s="37">
        <f t="shared" si="52"/>
        <v>285</v>
      </c>
      <c r="B296" s="19">
        <f t="shared" si="53"/>
        <v>285</v>
      </c>
      <c r="C296" s="23">
        <f t="shared" si="54"/>
        <v>12852.920107134893</v>
      </c>
      <c r="D296" s="24">
        <f t="shared" si="49"/>
        <v>853</v>
      </c>
      <c r="E296" s="9">
        <f t="shared" si="55"/>
        <v>11999.920107134893</v>
      </c>
      <c r="F296" s="9">
        <f t="shared" si="48"/>
        <v>29.59504023028603</v>
      </c>
      <c r="G296" s="22">
        <f t="shared" si="56"/>
        <v>12029.515147365179</v>
      </c>
      <c r="J296" s="100">
        <f t="shared" si="50"/>
        <v>15</v>
      </c>
      <c r="K296" s="103">
        <f t="shared" si="51"/>
        <v>1.0376395839310655</v>
      </c>
    </row>
    <row r="297" spans="1:11" ht="12.75">
      <c r="A297" s="37">
        <f t="shared" si="52"/>
        <v>286</v>
      </c>
      <c r="B297" s="19">
        <f t="shared" si="53"/>
        <v>286</v>
      </c>
      <c r="C297" s="23">
        <f t="shared" si="54"/>
        <v>12029.515147365179</v>
      </c>
      <c r="D297" s="24">
        <f t="shared" si="49"/>
        <v>853</v>
      </c>
      <c r="E297" s="9">
        <f t="shared" si="55"/>
        <v>11176.515147365179</v>
      </c>
      <c r="F297" s="9">
        <f t="shared" si="48"/>
        <v>27.56430146764069</v>
      </c>
      <c r="G297" s="22">
        <f t="shared" si="56"/>
        <v>11204.07944883282</v>
      </c>
      <c r="J297" s="100">
        <f t="shared" si="50"/>
        <v>14</v>
      </c>
      <c r="K297" s="103">
        <f t="shared" si="51"/>
        <v>1.0350867806921333</v>
      </c>
    </row>
    <row r="298" spans="1:11" ht="12.75">
      <c r="A298" s="37">
        <f t="shared" si="52"/>
        <v>287</v>
      </c>
      <c r="B298" s="19">
        <f t="shared" si="53"/>
        <v>287</v>
      </c>
      <c r="C298" s="23">
        <f t="shared" si="54"/>
        <v>11204.07944883282</v>
      </c>
      <c r="D298" s="24">
        <f t="shared" si="49"/>
        <v>853</v>
      </c>
      <c r="E298" s="9">
        <f t="shared" si="55"/>
        <v>10351.07944883282</v>
      </c>
      <c r="F298" s="9">
        <f t="shared" si="48"/>
        <v>25.528554355370943</v>
      </c>
      <c r="G298" s="22">
        <f t="shared" si="56"/>
        <v>10376.60800318819</v>
      </c>
      <c r="J298" s="100">
        <f t="shared" si="50"/>
        <v>13</v>
      </c>
      <c r="K298" s="103">
        <f t="shared" si="51"/>
        <v>1.0325402578654732</v>
      </c>
    </row>
    <row r="299" spans="1:11" ht="12.75">
      <c r="A299" s="37">
        <f t="shared" si="52"/>
        <v>288</v>
      </c>
      <c r="B299" s="19">
        <f t="shared" si="53"/>
        <v>288</v>
      </c>
      <c r="C299" s="23">
        <f t="shared" si="54"/>
        <v>10376.60800318819</v>
      </c>
      <c r="D299" s="24">
        <f t="shared" si="49"/>
        <v>853</v>
      </c>
      <c r="E299" s="9">
        <f t="shared" si="55"/>
        <v>9523.60800318819</v>
      </c>
      <c r="F299" s="9">
        <f t="shared" si="48"/>
        <v>23.48778654153284</v>
      </c>
      <c r="G299" s="22">
        <f t="shared" si="56"/>
        <v>9547.095789729723</v>
      </c>
      <c r="J299" s="100">
        <f t="shared" si="50"/>
        <v>12</v>
      </c>
      <c r="K299" s="103">
        <f t="shared" si="51"/>
        <v>1.0300000000000005</v>
      </c>
    </row>
    <row r="300" spans="1:11" ht="12.75">
      <c r="A300" s="37">
        <f t="shared" si="52"/>
        <v>289</v>
      </c>
      <c r="B300" s="19">
        <f t="shared" si="53"/>
        <v>289</v>
      </c>
      <c r="C300" s="23">
        <f t="shared" si="54"/>
        <v>9547.095789729723</v>
      </c>
      <c r="D300" s="24">
        <f t="shared" si="49"/>
        <v>853</v>
      </c>
      <c r="E300" s="9">
        <f t="shared" si="55"/>
        <v>8694.095789729723</v>
      </c>
      <c r="F300" s="9">
        <f t="shared" si="48"/>
        <v>21.441985643723456</v>
      </c>
      <c r="G300" s="22">
        <f t="shared" si="56"/>
        <v>8715.537775373446</v>
      </c>
      <c r="J300" s="100">
        <f t="shared" si="50"/>
        <v>11</v>
      </c>
      <c r="K300" s="103">
        <f t="shared" si="51"/>
        <v>1.0274659916826436</v>
      </c>
    </row>
    <row r="301" spans="1:11" ht="12.75">
      <c r="A301" s="37">
        <f t="shared" si="52"/>
        <v>290</v>
      </c>
      <c r="B301" s="19">
        <f t="shared" si="53"/>
        <v>290</v>
      </c>
      <c r="C301" s="23">
        <f t="shared" si="54"/>
        <v>8715.537775373446</v>
      </c>
      <c r="D301" s="24">
        <f t="shared" si="49"/>
        <v>853</v>
      </c>
      <c r="E301" s="9">
        <f t="shared" si="55"/>
        <v>7862.5377753734465</v>
      </c>
      <c r="F301" s="9">
        <f t="shared" si="48"/>
        <v>19.391139248999025</v>
      </c>
      <c r="G301" s="22">
        <f t="shared" si="56"/>
        <v>7881.9289146224455</v>
      </c>
      <c r="J301" s="100">
        <f t="shared" si="50"/>
        <v>10</v>
      </c>
      <c r="K301" s="103">
        <f t="shared" si="51"/>
        <v>1.0249382175382502</v>
      </c>
    </row>
    <row r="302" spans="1:11" ht="12.75">
      <c r="A302" s="37">
        <f t="shared" si="52"/>
        <v>291</v>
      </c>
      <c r="B302" s="19">
        <f t="shared" si="53"/>
        <v>291</v>
      </c>
      <c r="C302" s="23">
        <f t="shared" si="54"/>
        <v>7881.9289146224455</v>
      </c>
      <c r="D302" s="24">
        <f t="shared" si="49"/>
        <v>853</v>
      </c>
      <c r="E302" s="9">
        <f t="shared" si="55"/>
        <v>7028.9289146224455</v>
      </c>
      <c r="F302" s="9">
        <f t="shared" si="48"/>
        <v>17.335234913804925</v>
      </c>
      <c r="G302" s="22">
        <f t="shared" si="56"/>
        <v>7046.26414953625</v>
      </c>
      <c r="J302" s="100">
        <f t="shared" si="50"/>
        <v>9</v>
      </c>
      <c r="K302" s="103">
        <f t="shared" si="51"/>
        <v>1.0224166622294941</v>
      </c>
    </row>
    <row r="303" spans="1:11" ht="12.75">
      <c r="A303" s="37">
        <f t="shared" si="52"/>
        <v>292</v>
      </c>
      <c r="B303" s="19">
        <f t="shared" si="53"/>
        <v>292</v>
      </c>
      <c r="C303" s="23">
        <f t="shared" si="54"/>
        <v>7046.26414953625</v>
      </c>
      <c r="D303" s="24">
        <f t="shared" si="49"/>
        <v>853</v>
      </c>
      <c r="E303" s="9">
        <f t="shared" si="55"/>
        <v>6193.26414953625</v>
      </c>
      <c r="F303" s="9">
        <f t="shared" si="48"/>
        <v>15.274260163892905</v>
      </c>
      <c r="G303" s="22">
        <f t="shared" si="56"/>
        <v>6208.538409700143</v>
      </c>
      <c r="J303" s="100">
        <f t="shared" si="50"/>
        <v>8</v>
      </c>
      <c r="K303" s="103">
        <f t="shared" si="51"/>
        <v>1.0199013104567816</v>
      </c>
    </row>
    <row r="304" spans="1:11" ht="12.75">
      <c r="A304" s="37">
        <f t="shared" si="52"/>
        <v>293</v>
      </c>
      <c r="B304" s="19">
        <f t="shared" si="53"/>
        <v>293</v>
      </c>
      <c r="C304" s="23">
        <f t="shared" si="54"/>
        <v>6208.538409700143</v>
      </c>
      <c r="D304" s="24">
        <f t="shared" si="49"/>
        <v>853</v>
      </c>
      <c r="E304" s="9">
        <f t="shared" si="55"/>
        <v>5355.538409700143</v>
      </c>
      <c r="F304" s="9">
        <f t="shared" si="48"/>
        <v>13.208202494254692</v>
      </c>
      <c r="G304" s="22">
        <f t="shared" si="56"/>
        <v>5368.746612194398</v>
      </c>
      <c r="J304" s="100">
        <f t="shared" si="50"/>
        <v>7</v>
      </c>
      <c r="K304" s="103">
        <f t="shared" si="51"/>
        <v>1.0173921469581597</v>
      </c>
    </row>
    <row r="305" spans="1:11" ht="12.75">
      <c r="A305" s="37">
        <f t="shared" si="52"/>
        <v>294</v>
      </c>
      <c r="B305" s="19">
        <f t="shared" si="53"/>
        <v>294</v>
      </c>
      <c r="C305" s="23">
        <f t="shared" si="54"/>
        <v>5368.746612194398</v>
      </c>
      <c r="D305" s="24">
        <f t="shared" si="49"/>
        <v>853</v>
      </c>
      <c r="E305" s="9">
        <f t="shared" si="55"/>
        <v>4515.746612194398</v>
      </c>
      <c r="F305" s="9">
        <f t="shared" si="48"/>
        <v>11.137049369037413</v>
      </c>
      <c r="G305" s="22">
        <f t="shared" si="56"/>
        <v>4526.883661563435</v>
      </c>
      <c r="J305" s="100">
        <f t="shared" si="50"/>
        <v>6</v>
      </c>
      <c r="K305" s="103">
        <f t="shared" si="51"/>
        <v>1.0148891565092222</v>
      </c>
    </row>
    <row r="306" spans="1:11" ht="12.75">
      <c r="A306" s="37">
        <f t="shared" si="52"/>
        <v>295</v>
      </c>
      <c r="B306" s="19">
        <f t="shared" si="53"/>
        <v>295</v>
      </c>
      <c r="C306" s="23">
        <f t="shared" si="54"/>
        <v>4526.883661563435</v>
      </c>
      <c r="D306" s="24">
        <f t="shared" si="49"/>
        <v>853</v>
      </c>
      <c r="E306" s="9">
        <f t="shared" si="55"/>
        <v>3673.8836615634355</v>
      </c>
      <c r="F306" s="9">
        <f t="shared" si="48"/>
        <v>9.060788221474468</v>
      </c>
      <c r="G306" s="22">
        <f t="shared" si="56"/>
        <v>3682.94444978491</v>
      </c>
      <c r="J306" s="100">
        <f t="shared" si="50"/>
        <v>5</v>
      </c>
      <c r="K306" s="103">
        <f t="shared" si="51"/>
        <v>1.0123923239230186</v>
      </c>
    </row>
    <row r="307" spans="1:11" ht="12.75">
      <c r="A307" s="37">
        <f t="shared" si="52"/>
        <v>296</v>
      </c>
      <c r="B307" s="19">
        <f t="shared" si="53"/>
        <v>296</v>
      </c>
      <c r="C307" s="23">
        <f t="shared" si="54"/>
        <v>3682.94444978491</v>
      </c>
      <c r="D307" s="24">
        <f t="shared" si="49"/>
        <v>853</v>
      </c>
      <c r="E307" s="9">
        <f t="shared" si="55"/>
        <v>2829.94444978491</v>
      </c>
      <c r="F307" s="9">
        <f t="shared" si="48"/>
        <v>6.979406453803222</v>
      </c>
      <c r="G307" s="22">
        <f t="shared" si="56"/>
        <v>2836.923856238713</v>
      </c>
      <c r="J307" s="100">
        <f t="shared" si="50"/>
        <v>4</v>
      </c>
      <c r="K307" s="103">
        <f t="shared" si="51"/>
        <v>1.0099016340499611</v>
      </c>
    </row>
    <row r="308" spans="1:11" ht="12.75">
      <c r="A308" s="37">
        <f t="shared" si="52"/>
        <v>297</v>
      </c>
      <c r="B308" s="19">
        <f t="shared" si="53"/>
        <v>297</v>
      </c>
      <c r="C308" s="23">
        <f t="shared" si="54"/>
        <v>2836.923856238713</v>
      </c>
      <c r="D308" s="24">
        <f t="shared" si="49"/>
        <v>853</v>
      </c>
      <c r="E308" s="9">
        <f t="shared" si="55"/>
        <v>1983.9238562387131</v>
      </c>
      <c r="F308" s="9">
        <f t="shared" si="48"/>
        <v>4.892891437193612</v>
      </c>
      <c r="G308" s="22">
        <f t="shared" si="56"/>
        <v>1988.8167476759068</v>
      </c>
      <c r="J308" s="100">
        <f t="shared" si="50"/>
        <v>3</v>
      </c>
      <c r="K308" s="103">
        <f t="shared" si="51"/>
        <v>1.007417071777733</v>
      </c>
    </row>
    <row r="309" spans="1:11" ht="12.75">
      <c r="A309" s="37">
        <f t="shared" si="52"/>
        <v>298</v>
      </c>
      <c r="B309" s="19">
        <f t="shared" si="53"/>
        <v>298</v>
      </c>
      <c r="C309" s="23">
        <f t="shared" si="54"/>
        <v>1988.8167476759068</v>
      </c>
      <c r="D309" s="24">
        <f t="shared" si="49"/>
        <v>853</v>
      </c>
      <c r="E309" s="9">
        <f t="shared" si="55"/>
        <v>1135.8167476759068</v>
      </c>
      <c r="F309" s="9">
        <f t="shared" si="48"/>
        <v>2.8012305116694733</v>
      </c>
      <c r="G309" s="22">
        <f t="shared" si="56"/>
        <v>1138.6179781875762</v>
      </c>
      <c r="J309" s="100">
        <f t="shared" si="50"/>
        <v>2</v>
      </c>
      <c r="K309" s="103">
        <f t="shared" si="51"/>
        <v>1.004938622031197</v>
      </c>
    </row>
    <row r="310" spans="1:11" ht="12.75">
      <c r="A310" s="37">
        <f t="shared" si="52"/>
        <v>299</v>
      </c>
      <c r="B310" s="19">
        <f t="shared" si="53"/>
        <v>299</v>
      </c>
      <c r="C310" s="23">
        <f t="shared" si="54"/>
        <v>1138.6179781875762</v>
      </c>
      <c r="D310" s="24">
        <f t="shared" si="49"/>
        <v>853</v>
      </c>
      <c r="E310" s="9">
        <f t="shared" si="55"/>
        <v>285.6179781875762</v>
      </c>
      <c r="F310" s="9">
        <f t="shared" si="48"/>
        <v>0.7044109860304957</v>
      </c>
      <c r="G310" s="22">
        <f t="shared" si="56"/>
        <v>286.3223891736067</v>
      </c>
      <c r="J310" s="100">
        <f t="shared" si="50"/>
        <v>1</v>
      </c>
      <c r="K310" s="103">
        <f t="shared" si="51"/>
        <v>1.0024662697723037</v>
      </c>
    </row>
    <row r="311" spans="1:11" ht="12.75">
      <c r="A311" s="37">
        <f t="shared" si="52"/>
        <v>300</v>
      </c>
      <c r="B311" s="19">
        <f t="shared" si="53"/>
        <v>300</v>
      </c>
      <c r="C311" s="23">
        <f t="shared" si="54"/>
        <v>286.3223891736067</v>
      </c>
      <c r="D311" s="24">
        <f t="shared" si="49"/>
        <v>286.3223891736067</v>
      </c>
      <c r="E311" s="9">
        <f t="shared" si="55"/>
        <v>0</v>
      </c>
      <c r="F311" s="9">
        <f t="shared" si="48"/>
        <v>0</v>
      </c>
      <c r="G311" s="22">
        <f t="shared" si="56"/>
        <v>0</v>
      </c>
      <c r="J311" s="100">
        <f t="shared" si="50"/>
      </c>
      <c r="K311" s="103">
        <f t="shared" si="51"/>
      </c>
    </row>
    <row r="312" spans="1:11" ht="12.75">
      <c r="A312" s="37">
        <f t="shared" si="52"/>
      </c>
      <c r="B312" s="19">
        <f t="shared" si="53"/>
        <v>301</v>
      </c>
      <c r="C312" s="23">
        <f t="shared" si="54"/>
        <v>0</v>
      </c>
      <c r="D312" s="24">
        <f t="shared" si="49"/>
        <v>0</v>
      </c>
      <c r="E312" s="9">
        <f t="shared" si="55"/>
        <v>0</v>
      </c>
      <c r="F312" s="9">
        <f t="shared" si="48"/>
        <v>0</v>
      </c>
      <c r="G312" s="22">
        <f t="shared" si="56"/>
        <v>0</v>
      </c>
      <c r="J312" s="100">
        <f t="shared" si="50"/>
      </c>
      <c r="K312" s="103">
        <f t="shared" si="51"/>
      </c>
    </row>
    <row r="313" spans="1:11" ht="12.75">
      <c r="A313" s="37">
        <f t="shared" si="52"/>
      </c>
      <c r="B313" s="19">
        <f t="shared" si="53"/>
        <v>302</v>
      </c>
      <c r="C313" s="23">
        <f t="shared" si="54"/>
        <v>0</v>
      </c>
      <c r="D313" s="24">
        <f t="shared" si="49"/>
        <v>0</v>
      </c>
      <c r="E313" s="9">
        <f t="shared" si="55"/>
        <v>0</v>
      </c>
      <c r="F313" s="9">
        <f t="shared" si="48"/>
        <v>0</v>
      </c>
      <c r="G313" s="22">
        <f t="shared" si="56"/>
        <v>0</v>
      </c>
      <c r="J313" s="100">
        <f t="shared" si="50"/>
      </c>
      <c r="K313" s="103">
        <f t="shared" si="51"/>
      </c>
    </row>
    <row r="314" spans="1:11" ht="12.75">
      <c r="A314" s="37">
        <f t="shared" si="52"/>
      </c>
      <c r="B314" s="19">
        <f t="shared" si="53"/>
        <v>303</v>
      </c>
      <c r="C314" s="23">
        <f t="shared" si="54"/>
        <v>0</v>
      </c>
      <c r="D314" s="24">
        <f t="shared" si="49"/>
        <v>0</v>
      </c>
      <c r="E314" s="9">
        <f t="shared" si="55"/>
        <v>0</v>
      </c>
      <c r="F314" s="9">
        <f t="shared" si="48"/>
        <v>0</v>
      </c>
      <c r="G314" s="22">
        <f t="shared" si="56"/>
        <v>0</v>
      </c>
      <c r="J314" s="100">
        <f t="shared" si="50"/>
      </c>
      <c r="K314" s="103">
        <f t="shared" si="51"/>
      </c>
    </row>
    <row r="315" spans="1:11" ht="12.75">
      <c r="A315" s="37">
        <f t="shared" si="52"/>
      </c>
      <c r="B315" s="19">
        <f t="shared" si="53"/>
        <v>304</v>
      </c>
      <c r="C315" s="23">
        <f t="shared" si="54"/>
        <v>0</v>
      </c>
      <c r="D315" s="24">
        <f t="shared" si="49"/>
        <v>0</v>
      </c>
      <c r="E315" s="9">
        <f t="shared" si="55"/>
        <v>0</v>
      </c>
      <c r="F315" s="9">
        <f t="shared" si="48"/>
        <v>0</v>
      </c>
      <c r="G315" s="22">
        <f t="shared" si="56"/>
        <v>0</v>
      </c>
      <c r="J315" s="100">
        <f t="shared" si="50"/>
      </c>
      <c r="K315" s="103">
        <f t="shared" si="51"/>
      </c>
    </row>
    <row r="316" spans="1:11" ht="12.75">
      <c r="A316" s="37">
        <f t="shared" si="52"/>
      </c>
      <c r="B316" s="19">
        <f t="shared" si="53"/>
        <v>305</v>
      </c>
      <c r="C316" s="23">
        <f t="shared" si="54"/>
        <v>0</v>
      </c>
      <c r="D316" s="24">
        <f t="shared" si="49"/>
        <v>0</v>
      </c>
      <c r="E316" s="9">
        <f t="shared" si="55"/>
        <v>0</v>
      </c>
      <c r="F316" s="9">
        <f t="shared" si="48"/>
        <v>0</v>
      </c>
      <c r="G316" s="22">
        <f t="shared" si="56"/>
        <v>0</v>
      </c>
      <c r="J316" s="100">
        <f t="shared" si="50"/>
      </c>
      <c r="K316" s="103">
        <f t="shared" si="51"/>
      </c>
    </row>
    <row r="317" spans="1:11" ht="12.75">
      <c r="A317" s="37">
        <f t="shared" si="52"/>
      </c>
      <c r="B317" s="19">
        <f t="shared" si="53"/>
        <v>306</v>
      </c>
      <c r="C317" s="23">
        <f t="shared" si="54"/>
        <v>0</v>
      </c>
      <c r="D317" s="24">
        <f t="shared" si="49"/>
        <v>0</v>
      </c>
      <c r="E317" s="9">
        <f t="shared" si="55"/>
        <v>0</v>
      </c>
      <c r="F317" s="9">
        <f t="shared" si="48"/>
        <v>0</v>
      </c>
      <c r="G317" s="22">
        <f t="shared" si="56"/>
        <v>0</v>
      </c>
      <c r="J317" s="100">
        <f t="shared" si="50"/>
      </c>
      <c r="K317" s="103">
        <f t="shared" si="51"/>
      </c>
    </row>
    <row r="318" spans="1:11" ht="12.75">
      <c r="A318" s="37">
        <f t="shared" si="52"/>
      </c>
      <c r="B318" s="19">
        <f t="shared" si="53"/>
        <v>307</v>
      </c>
      <c r="C318" s="23">
        <f t="shared" si="54"/>
        <v>0</v>
      </c>
      <c r="D318" s="24">
        <f t="shared" si="49"/>
        <v>0</v>
      </c>
      <c r="E318" s="9">
        <f t="shared" si="55"/>
        <v>0</v>
      </c>
      <c r="F318" s="9">
        <f t="shared" si="48"/>
        <v>0</v>
      </c>
      <c r="G318" s="22">
        <f t="shared" si="56"/>
        <v>0</v>
      </c>
      <c r="J318" s="100">
        <f t="shared" si="50"/>
      </c>
      <c r="K318" s="103">
        <f t="shared" si="51"/>
      </c>
    </row>
    <row r="319" spans="1:11" ht="12.75">
      <c r="A319" s="37">
        <f t="shared" si="52"/>
      </c>
      <c r="B319" s="19">
        <f t="shared" si="53"/>
        <v>308</v>
      </c>
      <c r="C319" s="23">
        <f t="shared" si="54"/>
        <v>0</v>
      </c>
      <c r="D319" s="24">
        <f t="shared" si="49"/>
        <v>0</v>
      </c>
      <c r="E319" s="9">
        <f t="shared" si="55"/>
        <v>0</v>
      </c>
      <c r="F319" s="9">
        <f t="shared" si="48"/>
        <v>0</v>
      </c>
      <c r="G319" s="22">
        <f t="shared" si="56"/>
        <v>0</v>
      </c>
      <c r="J319" s="100">
        <f t="shared" si="50"/>
      </c>
      <c r="K319" s="103">
        <f t="shared" si="51"/>
      </c>
    </row>
    <row r="320" spans="1:11" ht="12.75">
      <c r="A320" s="37">
        <f t="shared" si="52"/>
      </c>
      <c r="B320" s="19">
        <f t="shared" si="53"/>
        <v>309</v>
      </c>
      <c r="C320" s="23">
        <f t="shared" si="54"/>
        <v>0</v>
      </c>
      <c r="D320" s="24">
        <f t="shared" si="49"/>
        <v>0</v>
      </c>
      <c r="E320" s="9">
        <f t="shared" si="55"/>
        <v>0</v>
      </c>
      <c r="F320" s="9">
        <f t="shared" si="48"/>
        <v>0</v>
      </c>
      <c r="G320" s="22">
        <f t="shared" si="56"/>
        <v>0</v>
      </c>
      <c r="J320" s="100">
        <f t="shared" si="50"/>
      </c>
      <c r="K320" s="103">
        <f t="shared" si="51"/>
      </c>
    </row>
    <row r="321" spans="1:11" ht="12.75">
      <c r="A321" s="37">
        <f t="shared" si="52"/>
      </c>
      <c r="B321" s="19">
        <f t="shared" si="53"/>
        <v>310</v>
      </c>
      <c r="C321" s="23">
        <f t="shared" si="54"/>
        <v>0</v>
      </c>
      <c r="D321" s="24">
        <f t="shared" si="49"/>
        <v>0</v>
      </c>
      <c r="E321" s="9">
        <f t="shared" si="55"/>
        <v>0</v>
      </c>
      <c r="F321" s="9">
        <f t="shared" si="48"/>
        <v>0</v>
      </c>
      <c r="G321" s="22">
        <f t="shared" si="56"/>
        <v>0</v>
      </c>
      <c r="J321" s="100">
        <f t="shared" si="50"/>
      </c>
      <c r="K321" s="103">
        <f t="shared" si="51"/>
      </c>
    </row>
    <row r="322" spans="1:11" ht="12.75">
      <c r="A322" s="37">
        <f t="shared" si="52"/>
      </c>
      <c r="B322" s="19">
        <f t="shared" si="53"/>
        <v>311</v>
      </c>
      <c r="C322" s="23">
        <f t="shared" si="54"/>
        <v>0</v>
      </c>
      <c r="D322" s="24">
        <f t="shared" si="49"/>
        <v>0</v>
      </c>
      <c r="E322" s="9">
        <f t="shared" si="55"/>
        <v>0</v>
      </c>
      <c r="F322" s="9">
        <f t="shared" si="48"/>
        <v>0</v>
      </c>
      <c r="G322" s="22">
        <f t="shared" si="56"/>
        <v>0</v>
      </c>
      <c r="J322" s="100">
        <f t="shared" si="50"/>
      </c>
      <c r="K322" s="103">
        <f t="shared" si="51"/>
      </c>
    </row>
    <row r="323" spans="1:11" ht="12.75">
      <c r="A323" s="37">
        <f t="shared" si="52"/>
      </c>
      <c r="B323" s="19">
        <f t="shared" si="53"/>
        <v>312</v>
      </c>
      <c r="C323" s="23">
        <f t="shared" si="54"/>
        <v>0</v>
      </c>
      <c r="D323" s="24">
        <f t="shared" si="49"/>
        <v>0</v>
      </c>
      <c r="E323" s="9">
        <f t="shared" si="55"/>
        <v>0</v>
      </c>
      <c r="F323" s="9">
        <f t="shared" si="48"/>
        <v>0</v>
      </c>
      <c r="G323" s="22">
        <f t="shared" si="56"/>
        <v>0</v>
      </c>
      <c r="J323" s="100">
        <f t="shared" si="50"/>
      </c>
      <c r="K323" s="103">
        <f t="shared" si="51"/>
      </c>
    </row>
    <row r="324" spans="1:11" ht="12.75">
      <c r="A324" s="37">
        <f t="shared" si="52"/>
      </c>
      <c r="B324" s="19">
        <f t="shared" si="53"/>
        <v>313</v>
      </c>
      <c r="C324" s="23">
        <f t="shared" si="54"/>
        <v>0</v>
      </c>
      <c r="D324" s="24">
        <f t="shared" si="49"/>
        <v>0</v>
      </c>
      <c r="E324" s="9">
        <f t="shared" si="55"/>
        <v>0</v>
      </c>
      <c r="F324" s="9">
        <f t="shared" si="48"/>
        <v>0</v>
      </c>
      <c r="G324" s="22">
        <f t="shared" si="56"/>
        <v>0</v>
      </c>
      <c r="J324" s="100">
        <f t="shared" si="50"/>
      </c>
      <c r="K324" s="103">
        <f t="shared" si="51"/>
      </c>
    </row>
    <row r="325" spans="1:11" ht="12.75">
      <c r="A325" s="37">
        <f t="shared" si="52"/>
      </c>
      <c r="B325" s="19">
        <f t="shared" si="53"/>
        <v>314</v>
      </c>
      <c r="C325" s="23">
        <f t="shared" si="54"/>
        <v>0</v>
      </c>
      <c r="D325" s="24">
        <f t="shared" si="49"/>
        <v>0</v>
      </c>
      <c r="E325" s="9">
        <f t="shared" si="55"/>
        <v>0</v>
      </c>
      <c r="F325" s="9">
        <f t="shared" si="48"/>
        <v>0</v>
      </c>
      <c r="G325" s="22">
        <f t="shared" si="56"/>
        <v>0</v>
      </c>
      <c r="J325" s="100">
        <f t="shared" si="50"/>
      </c>
      <c r="K325" s="103">
        <f t="shared" si="51"/>
      </c>
    </row>
    <row r="326" spans="1:11" ht="12.75">
      <c r="A326" s="37">
        <f t="shared" si="52"/>
      </c>
      <c r="B326" s="19">
        <f t="shared" si="53"/>
        <v>315</v>
      </c>
      <c r="C326" s="23">
        <f t="shared" si="54"/>
        <v>0</v>
      </c>
      <c r="D326" s="24">
        <f t="shared" si="49"/>
        <v>0</v>
      </c>
      <c r="E326" s="9">
        <f t="shared" si="55"/>
        <v>0</v>
      </c>
      <c r="F326" s="9">
        <f t="shared" si="48"/>
        <v>0</v>
      </c>
      <c r="G326" s="22">
        <f t="shared" si="56"/>
        <v>0</v>
      </c>
      <c r="J326" s="100">
        <f t="shared" si="50"/>
      </c>
      <c r="K326" s="103">
        <f t="shared" si="51"/>
      </c>
    </row>
    <row r="327" spans="1:11" ht="12.75">
      <c r="A327" s="37">
        <f t="shared" si="52"/>
      </c>
      <c r="B327" s="19">
        <f t="shared" si="53"/>
        <v>316</v>
      </c>
      <c r="C327" s="23">
        <f t="shared" si="54"/>
        <v>0</v>
      </c>
      <c r="D327" s="24">
        <f t="shared" si="49"/>
        <v>0</v>
      </c>
      <c r="E327" s="9">
        <f t="shared" si="55"/>
        <v>0</v>
      </c>
      <c r="F327" s="9">
        <f t="shared" si="48"/>
        <v>0</v>
      </c>
      <c r="G327" s="22">
        <f t="shared" si="56"/>
        <v>0</v>
      </c>
      <c r="J327" s="100">
        <f t="shared" si="50"/>
      </c>
      <c r="K327" s="103">
        <f t="shared" si="51"/>
      </c>
    </row>
    <row r="328" spans="1:11" ht="12.75">
      <c r="A328" s="37">
        <f t="shared" si="52"/>
      </c>
      <c r="B328" s="19">
        <f t="shared" si="53"/>
        <v>317</v>
      </c>
      <c r="C328" s="23">
        <f t="shared" si="54"/>
        <v>0</v>
      </c>
      <c r="D328" s="24">
        <f t="shared" si="49"/>
        <v>0</v>
      </c>
      <c r="E328" s="9">
        <f t="shared" si="55"/>
        <v>0</v>
      </c>
      <c r="F328" s="9">
        <f t="shared" si="48"/>
        <v>0</v>
      </c>
      <c r="G328" s="22">
        <f t="shared" si="56"/>
        <v>0</v>
      </c>
      <c r="J328" s="100">
        <f t="shared" si="50"/>
      </c>
      <c r="K328" s="103">
        <f t="shared" si="51"/>
      </c>
    </row>
    <row r="329" spans="1:11" ht="12.75">
      <c r="A329" s="37">
        <f t="shared" si="52"/>
      </c>
      <c r="B329" s="19">
        <f t="shared" si="53"/>
        <v>318</v>
      </c>
      <c r="C329" s="23">
        <f t="shared" si="54"/>
        <v>0</v>
      </c>
      <c r="D329" s="24">
        <f t="shared" si="49"/>
        <v>0</v>
      </c>
      <c r="E329" s="9">
        <f t="shared" si="55"/>
        <v>0</v>
      </c>
      <c r="F329" s="9">
        <f t="shared" si="48"/>
        <v>0</v>
      </c>
      <c r="G329" s="22">
        <f t="shared" si="56"/>
        <v>0</v>
      </c>
      <c r="J329" s="100">
        <f t="shared" si="50"/>
      </c>
      <c r="K329" s="103">
        <f t="shared" si="51"/>
      </c>
    </row>
    <row r="330" spans="1:11" ht="12.75">
      <c r="A330" s="37">
        <f t="shared" si="52"/>
      </c>
      <c r="B330" s="19">
        <f t="shared" si="53"/>
        <v>319</v>
      </c>
      <c r="C330" s="23">
        <f t="shared" si="54"/>
        <v>0</v>
      </c>
      <c r="D330" s="24">
        <f t="shared" si="49"/>
        <v>0</v>
      </c>
      <c r="E330" s="9">
        <f t="shared" si="55"/>
        <v>0</v>
      </c>
      <c r="F330" s="9">
        <f t="shared" si="48"/>
        <v>0</v>
      </c>
      <c r="G330" s="22">
        <f t="shared" si="56"/>
        <v>0</v>
      </c>
      <c r="J330" s="100">
        <f t="shared" si="50"/>
      </c>
      <c r="K330" s="103">
        <f t="shared" si="51"/>
      </c>
    </row>
    <row r="331" spans="1:11" ht="12.75">
      <c r="A331" s="37">
        <f t="shared" si="52"/>
      </c>
      <c r="B331" s="19">
        <f t="shared" si="53"/>
        <v>320</v>
      </c>
      <c r="C331" s="23">
        <f t="shared" si="54"/>
        <v>0</v>
      </c>
      <c r="D331" s="24">
        <f t="shared" si="49"/>
        <v>0</v>
      </c>
      <c r="E331" s="9">
        <f t="shared" si="55"/>
        <v>0</v>
      </c>
      <c r="F331" s="9">
        <f t="shared" si="48"/>
        <v>0</v>
      </c>
      <c r="G331" s="22">
        <f t="shared" si="56"/>
        <v>0</v>
      </c>
      <c r="J331" s="100">
        <f t="shared" si="50"/>
      </c>
      <c r="K331" s="103">
        <f t="shared" si="51"/>
      </c>
    </row>
    <row r="332" spans="1:11" ht="12.75">
      <c r="A332" s="37">
        <f t="shared" si="52"/>
      </c>
      <c r="B332" s="19">
        <f t="shared" si="53"/>
        <v>321</v>
      </c>
      <c r="C332" s="23">
        <f t="shared" si="54"/>
        <v>0</v>
      </c>
      <c r="D332" s="24">
        <f t="shared" si="49"/>
        <v>0</v>
      </c>
      <c r="E332" s="9">
        <f t="shared" si="55"/>
        <v>0</v>
      </c>
      <c r="F332" s="9">
        <f aca="true" t="shared" si="57" ref="F332:F371">E332*F$3-E332</f>
        <v>0</v>
      </c>
      <c r="G332" s="22">
        <f t="shared" si="56"/>
        <v>0</v>
      </c>
      <c r="J332" s="100">
        <f t="shared" si="50"/>
      </c>
      <c r="K332" s="103">
        <f t="shared" si="51"/>
      </c>
    </row>
    <row r="333" spans="1:11" ht="12.75">
      <c r="A333" s="37">
        <f t="shared" si="52"/>
      </c>
      <c r="B333" s="19">
        <f t="shared" si="53"/>
        <v>322</v>
      </c>
      <c r="C333" s="23">
        <f t="shared" si="54"/>
        <v>0</v>
      </c>
      <c r="D333" s="24">
        <f aca="true" t="shared" si="58" ref="D333:D371">IF(C333&lt;D$6,C333,D$6)</f>
        <v>0</v>
      </c>
      <c r="E333" s="9">
        <f t="shared" si="55"/>
        <v>0</v>
      </c>
      <c r="F333" s="9">
        <f t="shared" si="57"/>
        <v>0</v>
      </c>
      <c r="G333" s="22">
        <f t="shared" si="56"/>
        <v>0</v>
      </c>
      <c r="J333" s="100">
        <f aca="true" t="shared" si="59" ref="J333:J371">IF(G$371=0,IF(A334="","",B$8-B333),"")</f>
      </c>
      <c r="K333" s="103">
        <f aca="true" t="shared" si="60" ref="K333:K371">IF(G$371=0,IF(J333="","",POWER(F$3,J333)),"")</f>
      </c>
    </row>
    <row r="334" spans="1:11" ht="12.75">
      <c r="A334" s="37">
        <f t="shared" si="52"/>
      </c>
      <c r="B334" s="19">
        <f t="shared" si="53"/>
        <v>323</v>
      </c>
      <c r="C334" s="23">
        <f t="shared" si="54"/>
        <v>0</v>
      </c>
      <c r="D334" s="24">
        <f t="shared" si="58"/>
        <v>0</v>
      </c>
      <c r="E334" s="9">
        <f t="shared" si="55"/>
        <v>0</v>
      </c>
      <c r="F334" s="9">
        <f t="shared" si="57"/>
        <v>0</v>
      </c>
      <c r="G334" s="22">
        <f t="shared" si="56"/>
        <v>0</v>
      </c>
      <c r="J334" s="100">
        <f t="shared" si="59"/>
      </c>
      <c r="K334" s="103">
        <f t="shared" si="60"/>
      </c>
    </row>
    <row r="335" spans="1:11" ht="12.75">
      <c r="A335" s="37">
        <f t="shared" si="52"/>
      </c>
      <c r="B335" s="19">
        <f t="shared" si="53"/>
        <v>324</v>
      </c>
      <c r="C335" s="23">
        <f t="shared" si="54"/>
        <v>0</v>
      </c>
      <c r="D335" s="24">
        <f t="shared" si="58"/>
        <v>0</v>
      </c>
      <c r="E335" s="9">
        <f t="shared" si="55"/>
        <v>0</v>
      </c>
      <c r="F335" s="9">
        <f t="shared" si="57"/>
        <v>0</v>
      </c>
      <c r="G335" s="22">
        <f t="shared" si="56"/>
        <v>0</v>
      </c>
      <c r="J335" s="100">
        <f t="shared" si="59"/>
      </c>
      <c r="K335" s="103">
        <f t="shared" si="60"/>
      </c>
    </row>
    <row r="336" spans="1:11" ht="12.75">
      <c r="A336" s="37">
        <f t="shared" si="52"/>
      </c>
      <c r="B336" s="19">
        <f t="shared" si="53"/>
        <v>325</v>
      </c>
      <c r="C336" s="23">
        <f t="shared" si="54"/>
        <v>0</v>
      </c>
      <c r="D336" s="24">
        <f t="shared" si="58"/>
        <v>0</v>
      </c>
      <c r="E336" s="9">
        <f t="shared" si="55"/>
        <v>0</v>
      </c>
      <c r="F336" s="9">
        <f t="shared" si="57"/>
        <v>0</v>
      </c>
      <c r="G336" s="22">
        <f t="shared" si="56"/>
        <v>0</v>
      </c>
      <c r="J336" s="100">
        <f t="shared" si="59"/>
      </c>
      <c r="K336" s="103">
        <f t="shared" si="60"/>
      </c>
    </row>
    <row r="337" spans="1:11" ht="12.75">
      <c r="A337" s="37">
        <f t="shared" si="52"/>
      </c>
      <c r="B337" s="19">
        <f t="shared" si="53"/>
        <v>326</v>
      </c>
      <c r="C337" s="23">
        <f t="shared" si="54"/>
        <v>0</v>
      </c>
      <c r="D337" s="24">
        <f t="shared" si="58"/>
        <v>0</v>
      </c>
      <c r="E337" s="9">
        <f t="shared" si="55"/>
        <v>0</v>
      </c>
      <c r="F337" s="9">
        <f t="shared" si="57"/>
        <v>0</v>
      </c>
      <c r="G337" s="22">
        <f t="shared" si="56"/>
        <v>0</v>
      </c>
      <c r="J337" s="100">
        <f t="shared" si="59"/>
      </c>
      <c r="K337" s="103">
        <f t="shared" si="60"/>
      </c>
    </row>
    <row r="338" spans="1:11" ht="12.75">
      <c r="A338" s="37">
        <f t="shared" si="52"/>
      </c>
      <c r="B338" s="19">
        <f t="shared" si="53"/>
        <v>327</v>
      </c>
      <c r="C338" s="23">
        <f t="shared" si="54"/>
        <v>0</v>
      </c>
      <c r="D338" s="24">
        <f t="shared" si="58"/>
        <v>0</v>
      </c>
      <c r="E338" s="9">
        <f t="shared" si="55"/>
        <v>0</v>
      </c>
      <c r="F338" s="9">
        <f t="shared" si="57"/>
        <v>0</v>
      </c>
      <c r="G338" s="22">
        <f t="shared" si="56"/>
        <v>0</v>
      </c>
      <c r="J338" s="100">
        <f t="shared" si="59"/>
      </c>
      <c r="K338" s="103">
        <f t="shared" si="60"/>
      </c>
    </row>
    <row r="339" spans="1:11" ht="12.75">
      <c r="A339" s="37">
        <f t="shared" si="52"/>
      </c>
      <c r="B339" s="19">
        <f t="shared" si="53"/>
        <v>328</v>
      </c>
      <c r="C339" s="23">
        <f t="shared" si="54"/>
        <v>0</v>
      </c>
      <c r="D339" s="24">
        <f t="shared" si="58"/>
        <v>0</v>
      </c>
      <c r="E339" s="9">
        <f t="shared" si="55"/>
        <v>0</v>
      </c>
      <c r="F339" s="9">
        <f t="shared" si="57"/>
        <v>0</v>
      </c>
      <c r="G339" s="22">
        <f t="shared" si="56"/>
        <v>0</v>
      </c>
      <c r="J339" s="100">
        <f t="shared" si="59"/>
      </c>
      <c r="K339" s="103">
        <f t="shared" si="60"/>
      </c>
    </row>
    <row r="340" spans="1:11" ht="12.75">
      <c r="A340" s="37">
        <f t="shared" si="52"/>
      </c>
      <c r="B340" s="19">
        <f t="shared" si="53"/>
        <v>329</v>
      </c>
      <c r="C340" s="23">
        <f t="shared" si="54"/>
        <v>0</v>
      </c>
      <c r="D340" s="24">
        <f t="shared" si="58"/>
        <v>0</v>
      </c>
      <c r="E340" s="9">
        <f t="shared" si="55"/>
        <v>0</v>
      </c>
      <c r="F340" s="9">
        <f t="shared" si="57"/>
        <v>0</v>
      </c>
      <c r="G340" s="22">
        <f t="shared" si="56"/>
        <v>0</v>
      </c>
      <c r="J340" s="100">
        <f t="shared" si="59"/>
      </c>
      <c r="K340" s="103">
        <f t="shared" si="60"/>
      </c>
    </row>
    <row r="341" spans="1:11" ht="12.75">
      <c r="A341" s="37">
        <f t="shared" si="52"/>
      </c>
      <c r="B341" s="19">
        <f t="shared" si="53"/>
        <v>330</v>
      </c>
      <c r="C341" s="23">
        <f t="shared" si="54"/>
        <v>0</v>
      </c>
      <c r="D341" s="24">
        <f t="shared" si="58"/>
        <v>0</v>
      </c>
      <c r="E341" s="9">
        <f t="shared" si="55"/>
        <v>0</v>
      </c>
      <c r="F341" s="9">
        <f t="shared" si="57"/>
        <v>0</v>
      </c>
      <c r="G341" s="22">
        <f t="shared" si="56"/>
        <v>0</v>
      </c>
      <c r="J341" s="100">
        <f t="shared" si="59"/>
      </c>
      <c r="K341" s="103">
        <f t="shared" si="60"/>
      </c>
    </row>
    <row r="342" spans="1:11" ht="12.75">
      <c r="A342" s="37">
        <f t="shared" si="52"/>
      </c>
      <c r="B342" s="19">
        <f t="shared" si="53"/>
        <v>331</v>
      </c>
      <c r="C342" s="23">
        <f t="shared" si="54"/>
        <v>0</v>
      </c>
      <c r="D342" s="24">
        <f t="shared" si="58"/>
        <v>0</v>
      </c>
      <c r="E342" s="9">
        <f t="shared" si="55"/>
        <v>0</v>
      </c>
      <c r="F342" s="9">
        <f t="shared" si="57"/>
        <v>0</v>
      </c>
      <c r="G342" s="22">
        <f t="shared" si="56"/>
        <v>0</v>
      </c>
      <c r="J342" s="100">
        <f t="shared" si="59"/>
      </c>
      <c r="K342" s="103">
        <f t="shared" si="60"/>
      </c>
    </row>
    <row r="343" spans="1:11" ht="12.75">
      <c r="A343" s="37">
        <f t="shared" si="52"/>
      </c>
      <c r="B343" s="19">
        <f t="shared" si="53"/>
        <v>332</v>
      </c>
      <c r="C343" s="23">
        <f t="shared" si="54"/>
        <v>0</v>
      </c>
      <c r="D343" s="24">
        <f t="shared" si="58"/>
        <v>0</v>
      </c>
      <c r="E343" s="9">
        <f t="shared" si="55"/>
        <v>0</v>
      </c>
      <c r="F343" s="9">
        <f t="shared" si="57"/>
        <v>0</v>
      </c>
      <c r="G343" s="22">
        <f t="shared" si="56"/>
        <v>0</v>
      </c>
      <c r="J343" s="100">
        <f t="shared" si="59"/>
      </c>
      <c r="K343" s="103">
        <f t="shared" si="60"/>
      </c>
    </row>
    <row r="344" spans="1:11" ht="12.75">
      <c r="A344" s="37">
        <f t="shared" si="52"/>
      </c>
      <c r="B344" s="19">
        <f t="shared" si="53"/>
        <v>333</v>
      </c>
      <c r="C344" s="23">
        <f t="shared" si="54"/>
        <v>0</v>
      </c>
      <c r="D344" s="24">
        <f t="shared" si="58"/>
        <v>0</v>
      </c>
      <c r="E344" s="9">
        <f t="shared" si="55"/>
        <v>0</v>
      </c>
      <c r="F344" s="9">
        <f t="shared" si="57"/>
        <v>0</v>
      </c>
      <c r="G344" s="22">
        <f t="shared" si="56"/>
        <v>0</v>
      </c>
      <c r="J344" s="100">
        <f t="shared" si="59"/>
      </c>
      <c r="K344" s="103">
        <f t="shared" si="60"/>
      </c>
    </row>
    <row r="345" spans="1:11" ht="12.75">
      <c r="A345" s="37">
        <f t="shared" si="52"/>
      </c>
      <c r="B345" s="19">
        <f t="shared" si="53"/>
        <v>334</v>
      </c>
      <c r="C345" s="23">
        <f t="shared" si="54"/>
        <v>0</v>
      </c>
      <c r="D345" s="24">
        <f t="shared" si="58"/>
        <v>0</v>
      </c>
      <c r="E345" s="9">
        <f t="shared" si="55"/>
        <v>0</v>
      </c>
      <c r="F345" s="9">
        <f t="shared" si="57"/>
        <v>0</v>
      </c>
      <c r="G345" s="22">
        <f t="shared" si="56"/>
        <v>0</v>
      </c>
      <c r="J345" s="100">
        <f t="shared" si="59"/>
      </c>
      <c r="K345" s="103">
        <f t="shared" si="60"/>
      </c>
    </row>
    <row r="346" spans="1:11" ht="12.75">
      <c r="A346" s="37">
        <f t="shared" si="52"/>
      </c>
      <c r="B346" s="19">
        <f t="shared" si="53"/>
        <v>335</v>
      </c>
      <c r="C346" s="23">
        <f t="shared" si="54"/>
        <v>0</v>
      </c>
      <c r="D346" s="24">
        <f t="shared" si="58"/>
        <v>0</v>
      </c>
      <c r="E346" s="9">
        <f t="shared" si="55"/>
        <v>0</v>
      </c>
      <c r="F346" s="9">
        <f t="shared" si="57"/>
        <v>0</v>
      </c>
      <c r="G346" s="22">
        <f t="shared" si="56"/>
        <v>0</v>
      </c>
      <c r="J346" s="100">
        <f t="shared" si="59"/>
      </c>
      <c r="K346" s="103">
        <f t="shared" si="60"/>
      </c>
    </row>
    <row r="347" spans="1:11" ht="12.75">
      <c r="A347" s="37">
        <f t="shared" si="52"/>
      </c>
      <c r="B347" s="19">
        <f t="shared" si="53"/>
        <v>336</v>
      </c>
      <c r="C347" s="23">
        <f t="shared" si="54"/>
        <v>0</v>
      </c>
      <c r="D347" s="24">
        <f t="shared" si="58"/>
        <v>0</v>
      </c>
      <c r="E347" s="9">
        <f t="shared" si="55"/>
        <v>0</v>
      </c>
      <c r="F347" s="9">
        <f t="shared" si="57"/>
        <v>0</v>
      </c>
      <c r="G347" s="22">
        <f t="shared" si="56"/>
        <v>0</v>
      </c>
      <c r="J347" s="100">
        <f t="shared" si="59"/>
      </c>
      <c r="K347" s="103">
        <f t="shared" si="60"/>
      </c>
    </row>
    <row r="348" spans="1:11" ht="12.75">
      <c r="A348" s="37">
        <f t="shared" si="52"/>
      </c>
      <c r="B348" s="19">
        <f t="shared" si="53"/>
        <v>337</v>
      </c>
      <c r="C348" s="23">
        <f t="shared" si="54"/>
        <v>0</v>
      </c>
      <c r="D348" s="24">
        <f t="shared" si="58"/>
        <v>0</v>
      </c>
      <c r="E348" s="9">
        <f t="shared" si="55"/>
        <v>0</v>
      </c>
      <c r="F348" s="9">
        <f t="shared" si="57"/>
        <v>0</v>
      </c>
      <c r="G348" s="22">
        <f t="shared" si="56"/>
        <v>0</v>
      </c>
      <c r="J348" s="100">
        <f t="shared" si="59"/>
      </c>
      <c r="K348" s="103">
        <f t="shared" si="60"/>
      </c>
    </row>
    <row r="349" spans="1:11" ht="12.75">
      <c r="A349" s="37">
        <f t="shared" si="52"/>
      </c>
      <c r="B349" s="19">
        <f t="shared" si="53"/>
        <v>338</v>
      </c>
      <c r="C349" s="23">
        <f t="shared" si="54"/>
        <v>0</v>
      </c>
      <c r="D349" s="24">
        <f t="shared" si="58"/>
        <v>0</v>
      </c>
      <c r="E349" s="9">
        <f t="shared" si="55"/>
        <v>0</v>
      </c>
      <c r="F349" s="9">
        <f t="shared" si="57"/>
        <v>0</v>
      </c>
      <c r="G349" s="22">
        <f t="shared" si="56"/>
        <v>0</v>
      </c>
      <c r="J349" s="100">
        <f t="shared" si="59"/>
      </c>
      <c r="K349" s="103">
        <f t="shared" si="60"/>
      </c>
    </row>
    <row r="350" spans="1:11" ht="12.75">
      <c r="A350" s="37">
        <f t="shared" si="52"/>
      </c>
      <c r="B350" s="19">
        <f t="shared" si="53"/>
        <v>339</v>
      </c>
      <c r="C350" s="23">
        <f t="shared" si="54"/>
        <v>0</v>
      </c>
      <c r="D350" s="24">
        <f t="shared" si="58"/>
        <v>0</v>
      </c>
      <c r="E350" s="9">
        <f t="shared" si="55"/>
        <v>0</v>
      </c>
      <c r="F350" s="9">
        <f t="shared" si="57"/>
        <v>0</v>
      </c>
      <c r="G350" s="22">
        <f t="shared" si="56"/>
        <v>0</v>
      </c>
      <c r="J350" s="100">
        <f t="shared" si="59"/>
      </c>
      <c r="K350" s="103">
        <f t="shared" si="60"/>
      </c>
    </row>
    <row r="351" spans="1:11" ht="12.75">
      <c r="A351" s="37">
        <f t="shared" si="52"/>
      </c>
      <c r="B351" s="19">
        <f t="shared" si="53"/>
        <v>340</v>
      </c>
      <c r="C351" s="23">
        <f t="shared" si="54"/>
        <v>0</v>
      </c>
      <c r="D351" s="24">
        <f t="shared" si="58"/>
        <v>0</v>
      </c>
      <c r="E351" s="9">
        <f t="shared" si="55"/>
        <v>0</v>
      </c>
      <c r="F351" s="9">
        <f t="shared" si="57"/>
        <v>0</v>
      </c>
      <c r="G351" s="22">
        <f t="shared" si="56"/>
        <v>0</v>
      </c>
      <c r="J351" s="100">
        <f t="shared" si="59"/>
      </c>
      <c r="K351" s="103">
        <f t="shared" si="60"/>
      </c>
    </row>
    <row r="352" spans="1:11" ht="12.75">
      <c r="A352" s="37">
        <f t="shared" si="52"/>
      </c>
      <c r="B352" s="19">
        <f t="shared" si="53"/>
        <v>341</v>
      </c>
      <c r="C352" s="23">
        <f t="shared" si="54"/>
        <v>0</v>
      </c>
      <c r="D352" s="24">
        <f t="shared" si="58"/>
        <v>0</v>
      </c>
      <c r="E352" s="9">
        <f t="shared" si="55"/>
        <v>0</v>
      </c>
      <c r="F352" s="9">
        <f t="shared" si="57"/>
        <v>0</v>
      </c>
      <c r="G352" s="22">
        <f t="shared" si="56"/>
        <v>0</v>
      </c>
      <c r="J352" s="100">
        <f t="shared" si="59"/>
      </c>
      <c r="K352" s="103">
        <f t="shared" si="60"/>
      </c>
    </row>
    <row r="353" spans="1:11" ht="12.75">
      <c r="A353" s="37">
        <f t="shared" si="52"/>
      </c>
      <c r="B353" s="19">
        <f t="shared" si="53"/>
        <v>342</v>
      </c>
      <c r="C353" s="23">
        <f t="shared" si="54"/>
        <v>0</v>
      </c>
      <c r="D353" s="24">
        <f t="shared" si="58"/>
        <v>0</v>
      </c>
      <c r="E353" s="9">
        <f t="shared" si="55"/>
        <v>0</v>
      </c>
      <c r="F353" s="9">
        <f t="shared" si="57"/>
        <v>0</v>
      </c>
      <c r="G353" s="22">
        <f t="shared" si="56"/>
        <v>0</v>
      </c>
      <c r="J353" s="100">
        <f t="shared" si="59"/>
      </c>
      <c r="K353" s="103">
        <f t="shared" si="60"/>
      </c>
    </row>
    <row r="354" spans="1:11" ht="12.75">
      <c r="A354" s="37">
        <f t="shared" si="52"/>
      </c>
      <c r="B354" s="19">
        <f t="shared" si="53"/>
        <v>343</v>
      </c>
      <c r="C354" s="23">
        <f t="shared" si="54"/>
        <v>0</v>
      </c>
      <c r="D354" s="24">
        <f t="shared" si="58"/>
        <v>0</v>
      </c>
      <c r="E354" s="9">
        <f t="shared" si="55"/>
        <v>0</v>
      </c>
      <c r="F354" s="9">
        <f t="shared" si="57"/>
        <v>0</v>
      </c>
      <c r="G354" s="22">
        <f t="shared" si="56"/>
        <v>0</v>
      </c>
      <c r="J354" s="100">
        <f t="shared" si="59"/>
      </c>
      <c r="K354" s="103">
        <f t="shared" si="60"/>
      </c>
    </row>
    <row r="355" spans="1:11" ht="12.75">
      <c r="A355" s="37">
        <f t="shared" si="52"/>
      </c>
      <c r="B355" s="19">
        <f t="shared" si="53"/>
        <v>344</v>
      </c>
      <c r="C355" s="23">
        <f t="shared" si="54"/>
        <v>0</v>
      </c>
      <c r="D355" s="24">
        <f t="shared" si="58"/>
        <v>0</v>
      </c>
      <c r="E355" s="9">
        <f t="shared" si="55"/>
        <v>0</v>
      </c>
      <c r="F355" s="9">
        <f t="shared" si="57"/>
        <v>0</v>
      </c>
      <c r="G355" s="22">
        <f t="shared" si="56"/>
        <v>0</v>
      </c>
      <c r="J355" s="100">
        <f t="shared" si="59"/>
      </c>
      <c r="K355" s="103">
        <f t="shared" si="60"/>
      </c>
    </row>
    <row r="356" spans="1:11" ht="12.75">
      <c r="A356" s="37">
        <f t="shared" si="52"/>
      </c>
      <c r="B356" s="19">
        <f t="shared" si="53"/>
        <v>345</v>
      </c>
      <c r="C356" s="23">
        <f t="shared" si="54"/>
        <v>0</v>
      </c>
      <c r="D356" s="24">
        <f t="shared" si="58"/>
        <v>0</v>
      </c>
      <c r="E356" s="9">
        <f t="shared" si="55"/>
        <v>0</v>
      </c>
      <c r="F356" s="9">
        <f t="shared" si="57"/>
        <v>0</v>
      </c>
      <c r="G356" s="22">
        <f t="shared" si="56"/>
        <v>0</v>
      </c>
      <c r="J356" s="100">
        <f t="shared" si="59"/>
      </c>
      <c r="K356" s="103">
        <f t="shared" si="60"/>
      </c>
    </row>
    <row r="357" spans="1:11" ht="12.75">
      <c r="A357" s="37">
        <f aca="true" t="shared" si="61" ref="A357:A371">IF(C357=0,"",B357)</f>
      </c>
      <c r="B357" s="19">
        <f aca="true" t="shared" si="62" ref="B357:B371">B356+1</f>
        <v>346</v>
      </c>
      <c r="C357" s="23">
        <f aca="true" t="shared" si="63" ref="C357:C371">G356</f>
        <v>0</v>
      </c>
      <c r="D357" s="24">
        <f t="shared" si="58"/>
        <v>0</v>
      </c>
      <c r="E357" s="9">
        <f aca="true" t="shared" si="64" ref="E357:E371">C357-D357</f>
        <v>0</v>
      </c>
      <c r="F357" s="9">
        <f t="shared" si="57"/>
        <v>0</v>
      </c>
      <c r="G357" s="22">
        <f aca="true" t="shared" si="65" ref="G357:G371">E357*F$3</f>
        <v>0</v>
      </c>
      <c r="J357" s="100">
        <f t="shared" si="59"/>
      </c>
      <c r="K357" s="103">
        <f t="shared" si="60"/>
      </c>
    </row>
    <row r="358" spans="1:11" ht="12.75">
      <c r="A358" s="37">
        <f t="shared" si="61"/>
      </c>
      <c r="B358" s="19">
        <f t="shared" si="62"/>
        <v>347</v>
      </c>
      <c r="C358" s="23">
        <f t="shared" si="63"/>
        <v>0</v>
      </c>
      <c r="D358" s="24">
        <f t="shared" si="58"/>
        <v>0</v>
      </c>
      <c r="E358" s="9">
        <f t="shared" si="64"/>
        <v>0</v>
      </c>
      <c r="F358" s="9">
        <f t="shared" si="57"/>
        <v>0</v>
      </c>
      <c r="G358" s="22">
        <f t="shared" si="65"/>
        <v>0</v>
      </c>
      <c r="J358" s="100">
        <f t="shared" si="59"/>
      </c>
      <c r="K358" s="103">
        <f t="shared" si="60"/>
      </c>
    </row>
    <row r="359" spans="1:11" ht="12.75">
      <c r="A359" s="37">
        <f t="shared" si="61"/>
      </c>
      <c r="B359" s="19">
        <f t="shared" si="62"/>
        <v>348</v>
      </c>
      <c r="C359" s="23">
        <f t="shared" si="63"/>
        <v>0</v>
      </c>
      <c r="D359" s="24">
        <f t="shared" si="58"/>
        <v>0</v>
      </c>
      <c r="E359" s="9">
        <f t="shared" si="64"/>
        <v>0</v>
      </c>
      <c r="F359" s="9">
        <f t="shared" si="57"/>
        <v>0</v>
      </c>
      <c r="G359" s="22">
        <f t="shared" si="65"/>
        <v>0</v>
      </c>
      <c r="J359" s="100">
        <f t="shared" si="59"/>
      </c>
      <c r="K359" s="103">
        <f t="shared" si="60"/>
      </c>
    </row>
    <row r="360" spans="1:11" ht="12.75">
      <c r="A360" s="37">
        <f t="shared" si="61"/>
      </c>
      <c r="B360" s="19">
        <f t="shared" si="62"/>
        <v>349</v>
      </c>
      <c r="C360" s="23">
        <f t="shared" si="63"/>
        <v>0</v>
      </c>
      <c r="D360" s="24">
        <f t="shared" si="58"/>
        <v>0</v>
      </c>
      <c r="E360" s="9">
        <f t="shared" si="64"/>
        <v>0</v>
      </c>
      <c r="F360" s="9">
        <f t="shared" si="57"/>
        <v>0</v>
      </c>
      <c r="G360" s="22">
        <f t="shared" si="65"/>
        <v>0</v>
      </c>
      <c r="J360" s="100">
        <f t="shared" si="59"/>
      </c>
      <c r="K360" s="103">
        <f t="shared" si="60"/>
      </c>
    </row>
    <row r="361" spans="1:11" ht="12.75">
      <c r="A361" s="37">
        <f t="shared" si="61"/>
      </c>
      <c r="B361" s="19">
        <f t="shared" si="62"/>
        <v>350</v>
      </c>
      <c r="C361" s="23">
        <f t="shared" si="63"/>
        <v>0</v>
      </c>
      <c r="D361" s="24">
        <f t="shared" si="58"/>
        <v>0</v>
      </c>
      <c r="E361" s="9">
        <f t="shared" si="64"/>
        <v>0</v>
      </c>
      <c r="F361" s="9">
        <f t="shared" si="57"/>
        <v>0</v>
      </c>
      <c r="G361" s="22">
        <f t="shared" si="65"/>
        <v>0</v>
      </c>
      <c r="J361" s="100">
        <f t="shared" si="59"/>
      </c>
      <c r="K361" s="103">
        <f t="shared" si="60"/>
      </c>
    </row>
    <row r="362" spans="1:11" ht="12.75">
      <c r="A362" s="37">
        <f t="shared" si="61"/>
      </c>
      <c r="B362" s="19">
        <f t="shared" si="62"/>
        <v>351</v>
      </c>
      <c r="C362" s="23">
        <f t="shared" si="63"/>
        <v>0</v>
      </c>
      <c r="D362" s="24">
        <f t="shared" si="58"/>
        <v>0</v>
      </c>
      <c r="E362" s="9">
        <f t="shared" si="64"/>
        <v>0</v>
      </c>
      <c r="F362" s="9">
        <f t="shared" si="57"/>
        <v>0</v>
      </c>
      <c r="G362" s="22">
        <f t="shared" si="65"/>
        <v>0</v>
      </c>
      <c r="J362" s="100">
        <f t="shared" si="59"/>
      </c>
      <c r="K362" s="103">
        <f t="shared" si="60"/>
      </c>
    </row>
    <row r="363" spans="1:11" ht="12.75">
      <c r="A363" s="37">
        <f t="shared" si="61"/>
      </c>
      <c r="B363" s="19">
        <f t="shared" si="62"/>
        <v>352</v>
      </c>
      <c r="C363" s="23">
        <f t="shared" si="63"/>
        <v>0</v>
      </c>
      <c r="D363" s="24">
        <f t="shared" si="58"/>
        <v>0</v>
      </c>
      <c r="E363" s="9">
        <f t="shared" si="64"/>
        <v>0</v>
      </c>
      <c r="F363" s="9">
        <f t="shared" si="57"/>
        <v>0</v>
      </c>
      <c r="G363" s="22">
        <f t="shared" si="65"/>
        <v>0</v>
      </c>
      <c r="J363" s="100">
        <f t="shared" si="59"/>
      </c>
      <c r="K363" s="103">
        <f t="shared" si="60"/>
      </c>
    </row>
    <row r="364" spans="1:11" ht="12.75">
      <c r="A364" s="37">
        <f t="shared" si="61"/>
      </c>
      <c r="B364" s="19">
        <f t="shared" si="62"/>
        <v>353</v>
      </c>
      <c r="C364" s="23">
        <f t="shared" si="63"/>
        <v>0</v>
      </c>
      <c r="D364" s="24">
        <f t="shared" si="58"/>
        <v>0</v>
      </c>
      <c r="E364" s="9">
        <f t="shared" si="64"/>
        <v>0</v>
      </c>
      <c r="F364" s="9">
        <f t="shared" si="57"/>
        <v>0</v>
      </c>
      <c r="G364" s="22">
        <f t="shared" si="65"/>
        <v>0</v>
      </c>
      <c r="J364" s="100">
        <f t="shared" si="59"/>
      </c>
      <c r="K364" s="103">
        <f t="shared" si="60"/>
      </c>
    </row>
    <row r="365" spans="1:11" ht="12.75">
      <c r="A365" s="37">
        <f t="shared" si="61"/>
      </c>
      <c r="B365" s="19">
        <f t="shared" si="62"/>
        <v>354</v>
      </c>
      <c r="C365" s="23">
        <f t="shared" si="63"/>
        <v>0</v>
      </c>
      <c r="D365" s="24">
        <f t="shared" si="58"/>
        <v>0</v>
      </c>
      <c r="E365" s="9">
        <f t="shared" si="64"/>
        <v>0</v>
      </c>
      <c r="F365" s="9">
        <f t="shared" si="57"/>
        <v>0</v>
      </c>
      <c r="G365" s="22">
        <f t="shared" si="65"/>
        <v>0</v>
      </c>
      <c r="J365" s="100">
        <f t="shared" si="59"/>
      </c>
      <c r="K365" s="103">
        <f t="shared" si="60"/>
      </c>
    </row>
    <row r="366" spans="1:11" ht="12.75">
      <c r="A366" s="37">
        <f t="shared" si="61"/>
      </c>
      <c r="B366" s="19">
        <f t="shared" si="62"/>
        <v>355</v>
      </c>
      <c r="C366" s="23">
        <f t="shared" si="63"/>
        <v>0</v>
      </c>
      <c r="D366" s="24">
        <f t="shared" si="58"/>
        <v>0</v>
      </c>
      <c r="E366" s="9">
        <f t="shared" si="64"/>
        <v>0</v>
      </c>
      <c r="F366" s="9">
        <f t="shared" si="57"/>
        <v>0</v>
      </c>
      <c r="G366" s="22">
        <f t="shared" si="65"/>
        <v>0</v>
      </c>
      <c r="J366" s="100">
        <f t="shared" si="59"/>
      </c>
      <c r="K366" s="103">
        <f t="shared" si="60"/>
      </c>
    </row>
    <row r="367" spans="1:11" ht="12.75">
      <c r="A367" s="37">
        <f t="shared" si="61"/>
      </c>
      <c r="B367" s="19">
        <f t="shared" si="62"/>
        <v>356</v>
      </c>
      <c r="C367" s="23">
        <f t="shared" si="63"/>
        <v>0</v>
      </c>
      <c r="D367" s="24">
        <f t="shared" si="58"/>
        <v>0</v>
      </c>
      <c r="E367" s="9">
        <f t="shared" si="64"/>
        <v>0</v>
      </c>
      <c r="F367" s="9">
        <f t="shared" si="57"/>
        <v>0</v>
      </c>
      <c r="G367" s="22">
        <f t="shared" si="65"/>
        <v>0</v>
      </c>
      <c r="J367" s="100">
        <f t="shared" si="59"/>
      </c>
      <c r="K367" s="103">
        <f t="shared" si="60"/>
      </c>
    </row>
    <row r="368" spans="1:11" ht="12.75">
      <c r="A368" s="37">
        <f t="shared" si="61"/>
      </c>
      <c r="B368" s="19">
        <f t="shared" si="62"/>
        <v>357</v>
      </c>
      <c r="C368" s="23">
        <f t="shared" si="63"/>
        <v>0</v>
      </c>
      <c r="D368" s="24">
        <f t="shared" si="58"/>
        <v>0</v>
      </c>
      <c r="E368" s="9">
        <f t="shared" si="64"/>
        <v>0</v>
      </c>
      <c r="F368" s="9">
        <f t="shared" si="57"/>
        <v>0</v>
      </c>
      <c r="G368" s="22">
        <f t="shared" si="65"/>
        <v>0</v>
      </c>
      <c r="J368" s="100">
        <f t="shared" si="59"/>
      </c>
      <c r="K368" s="103">
        <f t="shared" si="60"/>
      </c>
    </row>
    <row r="369" spans="1:11" ht="12.75">
      <c r="A369" s="37">
        <f t="shared" si="61"/>
      </c>
      <c r="B369" s="19">
        <f t="shared" si="62"/>
        <v>358</v>
      </c>
      <c r="C369" s="23">
        <f t="shared" si="63"/>
        <v>0</v>
      </c>
      <c r="D369" s="24">
        <f t="shared" si="58"/>
        <v>0</v>
      </c>
      <c r="E369" s="9">
        <f t="shared" si="64"/>
        <v>0</v>
      </c>
      <c r="F369" s="9">
        <f t="shared" si="57"/>
        <v>0</v>
      </c>
      <c r="G369" s="22">
        <f t="shared" si="65"/>
        <v>0</v>
      </c>
      <c r="J369" s="100">
        <f t="shared" si="59"/>
      </c>
      <c r="K369" s="103">
        <f t="shared" si="60"/>
      </c>
    </row>
    <row r="370" spans="1:11" ht="12.75">
      <c r="A370" s="37">
        <f t="shared" si="61"/>
      </c>
      <c r="B370" s="19">
        <f t="shared" si="62"/>
        <v>359</v>
      </c>
      <c r="C370" s="23">
        <f t="shared" si="63"/>
        <v>0</v>
      </c>
      <c r="D370" s="24">
        <f t="shared" si="58"/>
        <v>0</v>
      </c>
      <c r="E370" s="9">
        <f t="shared" si="64"/>
        <v>0</v>
      </c>
      <c r="F370" s="9">
        <f t="shared" si="57"/>
        <v>0</v>
      </c>
      <c r="G370" s="22">
        <f t="shared" si="65"/>
        <v>0</v>
      </c>
      <c r="J370" s="100">
        <f t="shared" si="59"/>
      </c>
      <c r="K370" s="103">
        <f t="shared" si="60"/>
      </c>
    </row>
    <row r="371" spans="1:11" ht="12.75" thickBot="1">
      <c r="A371" s="37">
        <f t="shared" si="61"/>
      </c>
      <c r="B371" s="25">
        <f t="shared" si="62"/>
        <v>360</v>
      </c>
      <c r="C371" s="26">
        <f t="shared" si="63"/>
        <v>0</v>
      </c>
      <c r="D371" s="27">
        <f t="shared" si="58"/>
        <v>0</v>
      </c>
      <c r="E371" s="28">
        <f t="shared" si="64"/>
        <v>0</v>
      </c>
      <c r="F371" s="28">
        <f t="shared" si="57"/>
        <v>0</v>
      </c>
      <c r="G371" s="29">
        <f t="shared" si="65"/>
        <v>0</v>
      </c>
      <c r="J371" s="100">
        <f t="shared" si="59"/>
      </c>
      <c r="K371" s="103">
        <f t="shared" si="60"/>
      </c>
    </row>
  </sheetData>
  <sheetProtection/>
  <mergeCells count="1">
    <mergeCell ref="C8:D8"/>
  </mergeCells>
  <hyperlinks>
    <hyperlink ref="I2" location="IncomeTax!A1" display="Goto Income Tax Calculator"/>
    <hyperlink ref="I3" location="Mortgage!A1" display="Goto mortgage calculator"/>
    <hyperlink ref="I4" location="APR!A1" display="Goto "/>
    <hyperlink ref="I5" location="'Credit Card'!A1" display="Goto Credit Card Calculator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2"/>
  <sheetViews>
    <sheetView zoomScale="150" zoomScaleNormal="150" zoomScalePageLayoutView="0" workbookViewId="0" topLeftCell="A1">
      <selection activeCell="C5" sqref="C5"/>
    </sheetView>
  </sheetViews>
  <sheetFormatPr defaultColWidth="11.421875" defaultRowHeight="12.75"/>
  <cols>
    <col min="1" max="1" width="1.421875" style="30" customWidth="1"/>
    <col min="2" max="2" width="11.421875" style="5" customWidth="1"/>
    <col min="3" max="7" width="12.28125" style="3" customWidth="1"/>
    <col min="8" max="8" width="1.421875" style="3" customWidth="1"/>
    <col min="9" max="9" width="9.421875" style="3" bestFit="1" customWidth="1"/>
    <col min="10" max="16384" width="11.421875" style="3" customWidth="1"/>
  </cols>
  <sheetData>
    <row r="1" ht="9" customHeight="1" thickBot="1"/>
    <row r="2" spans="3:9" ht="12.75" thickBot="1">
      <c r="C2" s="8" t="s">
        <v>0</v>
      </c>
      <c r="D2" s="12">
        <v>0.17</v>
      </c>
      <c r="F2" s="4">
        <f>1+D2</f>
        <v>1.17</v>
      </c>
      <c r="G2" s="45" t="s">
        <v>13</v>
      </c>
      <c r="I2" s="92" t="s">
        <v>46</v>
      </c>
    </row>
    <row r="3" spans="2:9" ht="12.75" thickBot="1">
      <c r="B3" s="1"/>
      <c r="C3" s="43"/>
      <c r="F3" s="6">
        <f>POWER(F2,(1/12))</f>
        <v>1.0131696111314623</v>
      </c>
      <c r="G3" s="45" t="s">
        <v>14</v>
      </c>
      <c r="I3" s="93" t="s">
        <v>49</v>
      </c>
    </row>
    <row r="4" spans="3:9" ht="12.75" thickBot="1">
      <c r="C4" s="8" t="s">
        <v>1</v>
      </c>
      <c r="D4" s="13">
        <v>1000</v>
      </c>
      <c r="I4" s="93" t="s">
        <v>47</v>
      </c>
    </row>
    <row r="5" spans="2:9" ht="12.75" thickBot="1">
      <c r="B5" s="1"/>
      <c r="C5" s="43"/>
      <c r="D5" s="7"/>
      <c r="F5" s="8" t="s">
        <v>12</v>
      </c>
      <c r="G5" s="44">
        <v>0</v>
      </c>
      <c r="I5" s="93" t="s">
        <v>48</v>
      </c>
    </row>
    <row r="6" spans="3:4" ht="12.75" thickBot="1">
      <c r="C6" s="8" t="s">
        <v>7</v>
      </c>
      <c r="D6" s="13">
        <v>100</v>
      </c>
    </row>
    <row r="7" ht="12.75" thickBot="1"/>
    <row r="8" spans="2:6" ht="12.75" thickBot="1">
      <c r="B8" s="31">
        <f>IF(MAX(A12:A132)=121,"Not paid off",MAX(A12:A132))</f>
        <v>12</v>
      </c>
      <c r="C8" s="3" t="s">
        <v>9</v>
      </c>
      <c r="E8" s="8" t="s">
        <v>11</v>
      </c>
      <c r="F8" s="11">
        <f>SUM(F12:F131)</f>
        <v>79.42045728758936</v>
      </c>
    </row>
    <row r="9" spans="5:6" ht="12.75" thickBot="1">
      <c r="E9" s="8" t="s">
        <v>10</v>
      </c>
      <c r="F9" s="10">
        <f>F8/D4</f>
        <v>0.07942045728758935</v>
      </c>
    </row>
    <row r="10" ht="12.75" thickBot="1"/>
    <row r="11" spans="2:7" ht="12.75" thickBot="1">
      <c r="B11" s="14" t="s">
        <v>2</v>
      </c>
      <c r="C11" s="15" t="s">
        <v>5</v>
      </c>
      <c r="D11" s="16" t="s">
        <v>6</v>
      </c>
      <c r="E11" s="17" t="s">
        <v>3</v>
      </c>
      <c r="F11" s="17" t="s">
        <v>4</v>
      </c>
      <c r="G11" s="18" t="s">
        <v>8</v>
      </c>
    </row>
    <row r="12" spans="1:7" ht="12.75">
      <c r="A12" s="30">
        <f aca="true" t="shared" si="0" ref="A12:A42">IF(C12=0,"",B12)</f>
      </c>
      <c r="B12" s="19">
        <v>1</v>
      </c>
      <c r="C12" s="20"/>
      <c r="D12" s="21"/>
      <c r="E12" s="9">
        <f>D4</f>
        <v>1000</v>
      </c>
      <c r="F12" s="9">
        <f>IF(B12&lt;=G$5,0,E12*F$3-E12)</f>
        <v>13.169611131462261</v>
      </c>
      <c r="G12" s="22">
        <f>E12+F12</f>
        <v>1013.1696111314623</v>
      </c>
    </row>
    <row r="13" spans="1:7" ht="12.75">
      <c r="A13" s="30">
        <f t="shared" si="0"/>
        <v>2</v>
      </c>
      <c r="B13" s="19">
        <f>B12+1</f>
        <v>2</v>
      </c>
      <c r="C13" s="23">
        <f>G12</f>
        <v>1013.1696111314623</v>
      </c>
      <c r="D13" s="24">
        <f aca="true" t="shared" si="1" ref="D13:D36">IF(C13&lt;D$6,C13,D$6)</f>
        <v>100</v>
      </c>
      <c r="E13" s="9">
        <f>C13-D13</f>
        <v>913.1696111314623</v>
      </c>
      <c r="F13" s="9">
        <f aca="true" t="shared" si="2" ref="F13:F76">IF(B13&lt;=G$5,0,E13*F$3-E13)</f>
        <v>12.026088675670053</v>
      </c>
      <c r="G13" s="22">
        <f aca="true" t="shared" si="3" ref="G13:G76">E13+F13</f>
        <v>925.1956998071323</v>
      </c>
    </row>
    <row r="14" spans="1:7" ht="12.75">
      <c r="A14" s="30">
        <f t="shared" si="0"/>
        <v>3</v>
      </c>
      <c r="B14" s="19">
        <f aca="true" t="shared" si="4" ref="B14:B22">B13+1</f>
        <v>3</v>
      </c>
      <c r="C14" s="23">
        <f aca="true" t="shared" si="5" ref="C14:C22">G13</f>
        <v>925.1956998071323</v>
      </c>
      <c r="D14" s="24">
        <f t="shared" si="1"/>
        <v>100</v>
      </c>
      <c r="E14" s="9">
        <f aca="true" t="shared" si="6" ref="E14:E22">C14-D14</f>
        <v>825.1956998071323</v>
      </c>
      <c r="F14" s="9">
        <f t="shared" si="2"/>
        <v>10.867506473814842</v>
      </c>
      <c r="G14" s="22">
        <f t="shared" si="3"/>
        <v>836.0632062809472</v>
      </c>
    </row>
    <row r="15" spans="1:7" ht="12.75">
      <c r="A15" s="30">
        <f t="shared" si="0"/>
        <v>4</v>
      </c>
      <c r="B15" s="19">
        <f t="shared" si="4"/>
        <v>4</v>
      </c>
      <c r="C15" s="23">
        <f t="shared" si="5"/>
        <v>836.0632062809472</v>
      </c>
      <c r="D15" s="24">
        <f t="shared" si="1"/>
        <v>100</v>
      </c>
      <c r="E15" s="9">
        <f t="shared" si="6"/>
        <v>736.0632062809472</v>
      </c>
      <c r="F15" s="9">
        <f t="shared" si="2"/>
        <v>9.693666194897446</v>
      </c>
      <c r="G15" s="22">
        <f t="shared" si="3"/>
        <v>745.7568724758446</v>
      </c>
    </row>
    <row r="16" spans="1:7" ht="12.75">
      <c r="A16" s="30">
        <f t="shared" si="0"/>
        <v>5</v>
      </c>
      <c r="B16" s="19">
        <f t="shared" si="4"/>
        <v>5</v>
      </c>
      <c r="C16" s="23">
        <f t="shared" si="5"/>
        <v>745.7568724758446</v>
      </c>
      <c r="D16" s="24">
        <f t="shared" si="1"/>
        <v>100</v>
      </c>
      <c r="E16" s="9">
        <f t="shared" si="6"/>
        <v>645.7568724758446</v>
      </c>
      <c r="F16" s="9">
        <f t="shared" si="2"/>
        <v>8.504366895976204</v>
      </c>
      <c r="G16" s="22">
        <f t="shared" si="3"/>
        <v>654.2612393718208</v>
      </c>
    </row>
    <row r="17" spans="1:7" ht="12.75">
      <c r="A17" s="30">
        <f t="shared" si="0"/>
        <v>6</v>
      </c>
      <c r="B17" s="19">
        <f t="shared" si="4"/>
        <v>6</v>
      </c>
      <c r="C17" s="23">
        <f t="shared" si="5"/>
        <v>654.2612393718208</v>
      </c>
      <c r="D17" s="24">
        <f t="shared" si="1"/>
        <v>100</v>
      </c>
      <c r="E17" s="9">
        <f t="shared" si="6"/>
        <v>554.2612393718208</v>
      </c>
      <c r="F17" s="9">
        <f t="shared" si="2"/>
        <v>7.299404987769208</v>
      </c>
      <c r="G17" s="22">
        <f t="shared" si="3"/>
        <v>561.56064435959</v>
      </c>
    </row>
    <row r="18" spans="1:7" ht="12.75">
      <c r="A18" s="30">
        <f t="shared" si="0"/>
        <v>7</v>
      </c>
      <c r="B18" s="19">
        <f t="shared" si="4"/>
        <v>7</v>
      </c>
      <c r="C18" s="23">
        <f t="shared" si="5"/>
        <v>561.56064435959</v>
      </c>
      <c r="D18" s="24">
        <f t="shared" si="1"/>
        <v>100</v>
      </c>
      <c r="E18" s="9">
        <f t="shared" si="6"/>
        <v>461.56064435959</v>
      </c>
      <c r="F18" s="9">
        <f t="shared" si="2"/>
        <v>6.078574199802972</v>
      </c>
      <c r="G18" s="22">
        <f t="shared" si="3"/>
        <v>467.639218559393</v>
      </c>
    </row>
    <row r="19" spans="1:7" ht="12.75">
      <c r="A19" s="30">
        <f t="shared" si="0"/>
        <v>8</v>
      </c>
      <c r="B19" s="19">
        <f t="shared" si="4"/>
        <v>8</v>
      </c>
      <c r="C19" s="23">
        <f t="shared" si="5"/>
        <v>467.639218559393</v>
      </c>
      <c r="D19" s="24">
        <f t="shared" si="1"/>
        <v>100</v>
      </c>
      <c r="E19" s="9">
        <f t="shared" si="6"/>
        <v>367.639218559393</v>
      </c>
      <c r="F19" s="9">
        <f t="shared" si="2"/>
        <v>4.8416655451018755</v>
      </c>
      <c r="G19" s="22">
        <f t="shared" si="3"/>
        <v>372.48088410449486</v>
      </c>
    </row>
    <row r="20" spans="1:7" ht="12.75">
      <c r="A20" s="30">
        <f t="shared" si="0"/>
        <v>9</v>
      </c>
      <c r="B20" s="19">
        <f t="shared" si="4"/>
        <v>9</v>
      </c>
      <c r="C20" s="23">
        <f t="shared" si="5"/>
        <v>372.48088410449486</v>
      </c>
      <c r="D20" s="24">
        <f t="shared" si="1"/>
        <v>100</v>
      </c>
      <c r="E20" s="9">
        <f t="shared" si="6"/>
        <v>272.48088410449486</v>
      </c>
      <c r="F20" s="9">
        <f t="shared" si="2"/>
        <v>3.588467284413241</v>
      </c>
      <c r="G20" s="22">
        <f t="shared" si="3"/>
        <v>276.0693513889081</v>
      </c>
    </row>
    <row r="21" spans="1:7" ht="12.75">
      <c r="A21" s="30">
        <f t="shared" si="0"/>
        <v>10</v>
      </c>
      <c r="B21" s="19">
        <f t="shared" si="4"/>
        <v>10</v>
      </c>
      <c r="C21" s="23">
        <f t="shared" si="5"/>
        <v>276.0693513889081</v>
      </c>
      <c r="D21" s="24">
        <f t="shared" si="1"/>
        <v>100</v>
      </c>
      <c r="E21" s="9">
        <f t="shared" si="6"/>
        <v>176.0693513889081</v>
      </c>
      <c r="F21" s="9">
        <f t="shared" si="2"/>
        <v>2.318764889960704</v>
      </c>
      <c r="G21" s="22">
        <f t="shared" si="3"/>
        <v>178.3881162788688</v>
      </c>
    </row>
    <row r="22" spans="1:7" ht="12.75">
      <c r="A22" s="30">
        <f t="shared" si="0"/>
        <v>11</v>
      </c>
      <c r="B22" s="19">
        <f t="shared" si="4"/>
        <v>11</v>
      </c>
      <c r="C22" s="23">
        <f t="shared" si="5"/>
        <v>178.3881162788688</v>
      </c>
      <c r="D22" s="24">
        <f t="shared" si="1"/>
        <v>100</v>
      </c>
      <c r="E22" s="9">
        <f t="shared" si="6"/>
        <v>78.38811627886881</v>
      </c>
      <c r="F22" s="9">
        <f t="shared" si="2"/>
        <v>1.0323410087205502</v>
      </c>
      <c r="G22" s="22">
        <f t="shared" si="3"/>
        <v>79.42045728758936</v>
      </c>
    </row>
    <row r="23" spans="1:7" ht="12.75">
      <c r="A23" s="30">
        <f t="shared" si="0"/>
        <v>12</v>
      </c>
      <c r="B23" s="19">
        <f aca="true" t="shared" si="7" ref="B23:B44">B22+1</f>
        <v>12</v>
      </c>
      <c r="C23" s="23">
        <f aca="true" t="shared" si="8" ref="C23:C44">G22</f>
        <v>79.42045728758936</v>
      </c>
      <c r="D23" s="24">
        <f t="shared" si="1"/>
        <v>79.42045728758936</v>
      </c>
      <c r="E23" s="9">
        <f aca="true" t="shared" si="9" ref="E23:E44">C23-D23</f>
        <v>0</v>
      </c>
      <c r="F23" s="9">
        <f t="shared" si="2"/>
        <v>0</v>
      </c>
      <c r="G23" s="22">
        <f t="shared" si="3"/>
        <v>0</v>
      </c>
    </row>
    <row r="24" spans="1:7" ht="12.75">
      <c r="A24" s="30">
        <f t="shared" si="0"/>
      </c>
      <c r="B24" s="19">
        <f t="shared" si="7"/>
        <v>13</v>
      </c>
      <c r="C24" s="23">
        <f t="shared" si="8"/>
        <v>0</v>
      </c>
      <c r="D24" s="24">
        <f t="shared" si="1"/>
        <v>0</v>
      </c>
      <c r="E24" s="9">
        <f t="shared" si="9"/>
        <v>0</v>
      </c>
      <c r="F24" s="9">
        <f t="shared" si="2"/>
        <v>0</v>
      </c>
      <c r="G24" s="22">
        <f t="shared" si="3"/>
        <v>0</v>
      </c>
    </row>
    <row r="25" spans="1:7" ht="12.75">
      <c r="A25" s="30">
        <f t="shared" si="0"/>
      </c>
      <c r="B25" s="19">
        <f t="shared" si="7"/>
        <v>14</v>
      </c>
      <c r="C25" s="23">
        <f t="shared" si="8"/>
        <v>0</v>
      </c>
      <c r="D25" s="24">
        <f t="shared" si="1"/>
        <v>0</v>
      </c>
      <c r="E25" s="9">
        <f t="shared" si="9"/>
        <v>0</v>
      </c>
      <c r="F25" s="9">
        <f t="shared" si="2"/>
        <v>0</v>
      </c>
      <c r="G25" s="22">
        <f t="shared" si="3"/>
        <v>0</v>
      </c>
    </row>
    <row r="26" spans="1:7" ht="12.75">
      <c r="A26" s="30">
        <f t="shared" si="0"/>
      </c>
      <c r="B26" s="19">
        <f t="shared" si="7"/>
        <v>15</v>
      </c>
      <c r="C26" s="23">
        <f t="shared" si="8"/>
        <v>0</v>
      </c>
      <c r="D26" s="24">
        <f t="shared" si="1"/>
        <v>0</v>
      </c>
      <c r="E26" s="9">
        <f t="shared" si="9"/>
        <v>0</v>
      </c>
      <c r="F26" s="9">
        <f t="shared" si="2"/>
        <v>0</v>
      </c>
      <c r="G26" s="22">
        <f t="shared" si="3"/>
        <v>0</v>
      </c>
    </row>
    <row r="27" spans="1:7" ht="12.75">
      <c r="A27" s="30">
        <f t="shared" si="0"/>
      </c>
      <c r="B27" s="19">
        <f t="shared" si="7"/>
        <v>16</v>
      </c>
      <c r="C27" s="23">
        <f t="shared" si="8"/>
        <v>0</v>
      </c>
      <c r="D27" s="24">
        <f t="shared" si="1"/>
        <v>0</v>
      </c>
      <c r="E27" s="9">
        <f t="shared" si="9"/>
        <v>0</v>
      </c>
      <c r="F27" s="9">
        <f t="shared" si="2"/>
        <v>0</v>
      </c>
      <c r="G27" s="22">
        <f t="shared" si="3"/>
        <v>0</v>
      </c>
    </row>
    <row r="28" spans="1:7" ht="12.75">
      <c r="A28" s="30">
        <f t="shared" si="0"/>
      </c>
      <c r="B28" s="19">
        <f t="shared" si="7"/>
        <v>17</v>
      </c>
      <c r="C28" s="23">
        <f t="shared" si="8"/>
        <v>0</v>
      </c>
      <c r="D28" s="24">
        <f t="shared" si="1"/>
        <v>0</v>
      </c>
      <c r="E28" s="9">
        <f t="shared" si="9"/>
        <v>0</v>
      </c>
      <c r="F28" s="9">
        <f t="shared" si="2"/>
        <v>0</v>
      </c>
      <c r="G28" s="22">
        <f t="shared" si="3"/>
        <v>0</v>
      </c>
    </row>
    <row r="29" spans="1:7" ht="12.75">
      <c r="A29" s="30">
        <f t="shared" si="0"/>
      </c>
      <c r="B29" s="19">
        <f t="shared" si="7"/>
        <v>18</v>
      </c>
      <c r="C29" s="23">
        <f t="shared" si="8"/>
        <v>0</v>
      </c>
      <c r="D29" s="24">
        <f t="shared" si="1"/>
        <v>0</v>
      </c>
      <c r="E29" s="9">
        <f t="shared" si="9"/>
        <v>0</v>
      </c>
      <c r="F29" s="9">
        <f t="shared" si="2"/>
        <v>0</v>
      </c>
      <c r="G29" s="22">
        <f t="shared" si="3"/>
        <v>0</v>
      </c>
    </row>
    <row r="30" spans="1:7" ht="12.75">
      <c r="A30" s="30">
        <f t="shared" si="0"/>
      </c>
      <c r="B30" s="19">
        <f t="shared" si="7"/>
        <v>19</v>
      </c>
      <c r="C30" s="23">
        <f t="shared" si="8"/>
        <v>0</v>
      </c>
      <c r="D30" s="24">
        <f t="shared" si="1"/>
        <v>0</v>
      </c>
      <c r="E30" s="9">
        <f t="shared" si="9"/>
        <v>0</v>
      </c>
      <c r="F30" s="9">
        <f t="shared" si="2"/>
        <v>0</v>
      </c>
      <c r="G30" s="22">
        <f t="shared" si="3"/>
        <v>0</v>
      </c>
    </row>
    <row r="31" spans="1:7" ht="12.75">
      <c r="A31" s="30">
        <f t="shared" si="0"/>
      </c>
      <c r="B31" s="19">
        <f t="shared" si="7"/>
        <v>20</v>
      </c>
      <c r="C31" s="23">
        <f t="shared" si="8"/>
        <v>0</v>
      </c>
      <c r="D31" s="24">
        <f t="shared" si="1"/>
        <v>0</v>
      </c>
      <c r="E31" s="9">
        <f t="shared" si="9"/>
        <v>0</v>
      </c>
      <c r="F31" s="9">
        <f t="shared" si="2"/>
        <v>0</v>
      </c>
      <c r="G31" s="22">
        <f t="shared" si="3"/>
        <v>0</v>
      </c>
    </row>
    <row r="32" spans="1:7" ht="12.75">
      <c r="A32" s="30">
        <f t="shared" si="0"/>
      </c>
      <c r="B32" s="19">
        <f t="shared" si="7"/>
        <v>21</v>
      </c>
      <c r="C32" s="23">
        <f t="shared" si="8"/>
        <v>0</v>
      </c>
      <c r="D32" s="24">
        <f t="shared" si="1"/>
        <v>0</v>
      </c>
      <c r="E32" s="9">
        <f t="shared" si="9"/>
        <v>0</v>
      </c>
      <c r="F32" s="9">
        <f t="shared" si="2"/>
        <v>0</v>
      </c>
      <c r="G32" s="22">
        <f t="shared" si="3"/>
        <v>0</v>
      </c>
    </row>
    <row r="33" spans="1:7" ht="12.75">
      <c r="A33" s="30">
        <f t="shared" si="0"/>
      </c>
      <c r="B33" s="19">
        <f t="shared" si="7"/>
        <v>22</v>
      </c>
      <c r="C33" s="23">
        <f t="shared" si="8"/>
        <v>0</v>
      </c>
      <c r="D33" s="24">
        <f t="shared" si="1"/>
        <v>0</v>
      </c>
      <c r="E33" s="9">
        <f t="shared" si="9"/>
        <v>0</v>
      </c>
      <c r="F33" s="9">
        <f t="shared" si="2"/>
        <v>0</v>
      </c>
      <c r="G33" s="22">
        <f t="shared" si="3"/>
        <v>0</v>
      </c>
    </row>
    <row r="34" spans="1:7" ht="12.75">
      <c r="A34" s="30">
        <f t="shared" si="0"/>
      </c>
      <c r="B34" s="19">
        <f t="shared" si="7"/>
        <v>23</v>
      </c>
      <c r="C34" s="23">
        <f t="shared" si="8"/>
        <v>0</v>
      </c>
      <c r="D34" s="24">
        <f t="shared" si="1"/>
        <v>0</v>
      </c>
      <c r="E34" s="9">
        <f t="shared" si="9"/>
        <v>0</v>
      </c>
      <c r="F34" s="9">
        <f t="shared" si="2"/>
        <v>0</v>
      </c>
      <c r="G34" s="22">
        <f t="shared" si="3"/>
        <v>0</v>
      </c>
    </row>
    <row r="35" spans="1:7" ht="12.75">
      <c r="A35" s="30">
        <f t="shared" si="0"/>
      </c>
      <c r="B35" s="19">
        <f t="shared" si="7"/>
        <v>24</v>
      </c>
      <c r="C35" s="23">
        <f t="shared" si="8"/>
        <v>0</v>
      </c>
      <c r="D35" s="24">
        <f t="shared" si="1"/>
        <v>0</v>
      </c>
      <c r="E35" s="9">
        <f t="shared" si="9"/>
        <v>0</v>
      </c>
      <c r="F35" s="9">
        <f t="shared" si="2"/>
        <v>0</v>
      </c>
      <c r="G35" s="22">
        <f t="shared" si="3"/>
        <v>0</v>
      </c>
    </row>
    <row r="36" spans="1:7" ht="12.75">
      <c r="A36" s="30">
        <f t="shared" si="0"/>
      </c>
      <c r="B36" s="19">
        <f t="shared" si="7"/>
        <v>25</v>
      </c>
      <c r="C36" s="23">
        <f t="shared" si="8"/>
        <v>0</v>
      </c>
      <c r="D36" s="24">
        <f t="shared" si="1"/>
        <v>0</v>
      </c>
      <c r="E36" s="9">
        <f t="shared" si="9"/>
        <v>0</v>
      </c>
      <c r="F36" s="9">
        <f t="shared" si="2"/>
        <v>0</v>
      </c>
      <c r="G36" s="22">
        <f t="shared" si="3"/>
        <v>0</v>
      </c>
    </row>
    <row r="37" spans="1:7" ht="12.75">
      <c r="A37" s="30">
        <f t="shared" si="0"/>
      </c>
      <c r="B37" s="19">
        <f t="shared" si="7"/>
        <v>26</v>
      </c>
      <c r="C37" s="23">
        <f t="shared" si="8"/>
        <v>0</v>
      </c>
      <c r="D37" s="24">
        <f aca="true" t="shared" si="10" ref="D37:D87">IF(C37&lt;D$6,C37,D$6)</f>
        <v>0</v>
      </c>
      <c r="E37" s="9">
        <f t="shared" si="9"/>
        <v>0</v>
      </c>
      <c r="F37" s="9">
        <f t="shared" si="2"/>
        <v>0</v>
      </c>
      <c r="G37" s="22">
        <f t="shared" si="3"/>
        <v>0</v>
      </c>
    </row>
    <row r="38" spans="1:7" ht="12.75">
      <c r="A38" s="30">
        <f t="shared" si="0"/>
      </c>
      <c r="B38" s="19">
        <f t="shared" si="7"/>
        <v>27</v>
      </c>
      <c r="C38" s="23">
        <f t="shared" si="8"/>
        <v>0</v>
      </c>
      <c r="D38" s="24">
        <f t="shared" si="10"/>
        <v>0</v>
      </c>
      <c r="E38" s="9">
        <f t="shared" si="9"/>
        <v>0</v>
      </c>
      <c r="F38" s="9">
        <f t="shared" si="2"/>
        <v>0</v>
      </c>
      <c r="G38" s="22">
        <f t="shared" si="3"/>
        <v>0</v>
      </c>
    </row>
    <row r="39" spans="1:7" ht="12.75">
      <c r="A39" s="30">
        <f t="shared" si="0"/>
      </c>
      <c r="B39" s="19">
        <f t="shared" si="7"/>
        <v>28</v>
      </c>
      <c r="C39" s="23">
        <f t="shared" si="8"/>
        <v>0</v>
      </c>
      <c r="D39" s="24">
        <f t="shared" si="10"/>
        <v>0</v>
      </c>
      <c r="E39" s="9">
        <f t="shared" si="9"/>
        <v>0</v>
      </c>
      <c r="F39" s="9">
        <f t="shared" si="2"/>
        <v>0</v>
      </c>
      <c r="G39" s="22">
        <f t="shared" si="3"/>
        <v>0</v>
      </c>
    </row>
    <row r="40" spans="1:7" ht="12.75">
      <c r="A40" s="30">
        <f t="shared" si="0"/>
      </c>
      <c r="B40" s="19">
        <f t="shared" si="7"/>
        <v>29</v>
      </c>
      <c r="C40" s="23">
        <f t="shared" si="8"/>
        <v>0</v>
      </c>
      <c r="D40" s="24">
        <f t="shared" si="10"/>
        <v>0</v>
      </c>
      <c r="E40" s="9">
        <f t="shared" si="9"/>
        <v>0</v>
      </c>
      <c r="F40" s="9">
        <f t="shared" si="2"/>
        <v>0</v>
      </c>
      <c r="G40" s="22">
        <f t="shared" si="3"/>
        <v>0</v>
      </c>
    </row>
    <row r="41" spans="1:7" ht="12.75">
      <c r="A41" s="30">
        <f t="shared" si="0"/>
      </c>
      <c r="B41" s="19">
        <f t="shared" si="7"/>
        <v>30</v>
      </c>
      <c r="C41" s="23">
        <f t="shared" si="8"/>
        <v>0</v>
      </c>
      <c r="D41" s="24">
        <f t="shared" si="10"/>
        <v>0</v>
      </c>
      <c r="E41" s="9">
        <f t="shared" si="9"/>
        <v>0</v>
      </c>
      <c r="F41" s="9">
        <f t="shared" si="2"/>
        <v>0</v>
      </c>
      <c r="G41" s="22">
        <f t="shared" si="3"/>
        <v>0</v>
      </c>
    </row>
    <row r="42" spans="1:7" ht="12.75">
      <c r="A42" s="30">
        <f t="shared" si="0"/>
      </c>
      <c r="B42" s="19">
        <f t="shared" si="7"/>
        <v>31</v>
      </c>
      <c r="C42" s="23">
        <f t="shared" si="8"/>
        <v>0</v>
      </c>
      <c r="D42" s="24">
        <f t="shared" si="10"/>
        <v>0</v>
      </c>
      <c r="E42" s="9">
        <f t="shared" si="9"/>
        <v>0</v>
      </c>
      <c r="F42" s="9">
        <f t="shared" si="2"/>
        <v>0</v>
      </c>
      <c r="G42" s="22">
        <f t="shared" si="3"/>
        <v>0</v>
      </c>
    </row>
    <row r="43" spans="1:7" ht="12.75">
      <c r="A43" s="30">
        <f>IF(C43=0,"",B43)</f>
      </c>
      <c r="B43" s="19">
        <f t="shared" si="7"/>
        <v>32</v>
      </c>
      <c r="C43" s="23">
        <f t="shared" si="8"/>
        <v>0</v>
      </c>
      <c r="D43" s="24">
        <f t="shared" si="10"/>
        <v>0</v>
      </c>
      <c r="E43" s="9">
        <f t="shared" si="9"/>
        <v>0</v>
      </c>
      <c r="F43" s="9">
        <f t="shared" si="2"/>
        <v>0</v>
      </c>
      <c r="G43" s="22">
        <f t="shared" si="3"/>
        <v>0</v>
      </c>
    </row>
    <row r="44" spans="1:7" ht="12.75">
      <c r="A44" s="30">
        <f aca="true" t="shared" si="11" ref="A44:A107">IF(C44=0,"",B44)</f>
      </c>
      <c r="B44" s="19">
        <f t="shared" si="7"/>
        <v>33</v>
      </c>
      <c r="C44" s="23">
        <f t="shared" si="8"/>
        <v>0</v>
      </c>
      <c r="D44" s="24">
        <f t="shared" si="10"/>
        <v>0</v>
      </c>
      <c r="E44" s="9">
        <f t="shared" si="9"/>
        <v>0</v>
      </c>
      <c r="F44" s="9">
        <f t="shared" si="2"/>
        <v>0</v>
      </c>
      <c r="G44" s="22">
        <f t="shared" si="3"/>
        <v>0</v>
      </c>
    </row>
    <row r="45" spans="1:7" ht="12.75">
      <c r="A45" s="30">
        <f t="shared" si="11"/>
      </c>
      <c r="B45" s="19">
        <f aca="true" t="shared" si="12" ref="B45:B108">B44+1</f>
        <v>34</v>
      </c>
      <c r="C45" s="23">
        <f aca="true" t="shared" si="13" ref="C45:C108">G44</f>
        <v>0</v>
      </c>
      <c r="D45" s="24">
        <f t="shared" si="10"/>
        <v>0</v>
      </c>
      <c r="E45" s="9">
        <f aca="true" t="shared" si="14" ref="E45:E108">C45-D45</f>
        <v>0</v>
      </c>
      <c r="F45" s="9">
        <f t="shared" si="2"/>
        <v>0</v>
      </c>
      <c r="G45" s="22">
        <f t="shared" si="3"/>
        <v>0</v>
      </c>
    </row>
    <row r="46" spans="1:7" ht="12.75">
      <c r="A46" s="30">
        <f t="shared" si="11"/>
      </c>
      <c r="B46" s="19">
        <f t="shared" si="12"/>
        <v>35</v>
      </c>
      <c r="C46" s="23">
        <f t="shared" si="13"/>
        <v>0</v>
      </c>
      <c r="D46" s="24">
        <f t="shared" si="10"/>
        <v>0</v>
      </c>
      <c r="E46" s="9">
        <f t="shared" si="14"/>
        <v>0</v>
      </c>
      <c r="F46" s="9">
        <f t="shared" si="2"/>
        <v>0</v>
      </c>
      <c r="G46" s="22">
        <f t="shared" si="3"/>
        <v>0</v>
      </c>
    </row>
    <row r="47" spans="1:7" ht="12.75">
      <c r="A47" s="30">
        <f t="shared" si="11"/>
      </c>
      <c r="B47" s="19">
        <f t="shared" si="12"/>
        <v>36</v>
      </c>
      <c r="C47" s="23">
        <f t="shared" si="13"/>
        <v>0</v>
      </c>
      <c r="D47" s="24">
        <f t="shared" si="10"/>
        <v>0</v>
      </c>
      <c r="E47" s="9">
        <f t="shared" si="14"/>
        <v>0</v>
      </c>
      <c r="F47" s="9">
        <f t="shared" si="2"/>
        <v>0</v>
      </c>
      <c r="G47" s="22">
        <f t="shared" si="3"/>
        <v>0</v>
      </c>
    </row>
    <row r="48" spans="1:7" ht="12.75">
      <c r="A48" s="30">
        <f t="shared" si="11"/>
      </c>
      <c r="B48" s="19">
        <f t="shared" si="12"/>
        <v>37</v>
      </c>
      <c r="C48" s="23">
        <f t="shared" si="13"/>
        <v>0</v>
      </c>
      <c r="D48" s="24">
        <f t="shared" si="10"/>
        <v>0</v>
      </c>
      <c r="E48" s="9">
        <f t="shared" si="14"/>
        <v>0</v>
      </c>
      <c r="F48" s="9">
        <f t="shared" si="2"/>
        <v>0</v>
      </c>
      <c r="G48" s="22">
        <f t="shared" si="3"/>
        <v>0</v>
      </c>
    </row>
    <row r="49" spans="1:7" ht="12.75">
      <c r="A49" s="30">
        <f t="shared" si="11"/>
      </c>
      <c r="B49" s="19">
        <f t="shared" si="12"/>
        <v>38</v>
      </c>
      <c r="C49" s="23">
        <f t="shared" si="13"/>
        <v>0</v>
      </c>
      <c r="D49" s="24">
        <f t="shared" si="10"/>
        <v>0</v>
      </c>
      <c r="E49" s="9">
        <f t="shared" si="14"/>
        <v>0</v>
      </c>
      <c r="F49" s="9">
        <f t="shared" si="2"/>
        <v>0</v>
      </c>
      <c r="G49" s="22">
        <f t="shared" si="3"/>
        <v>0</v>
      </c>
    </row>
    <row r="50" spans="1:7" ht="12.75">
      <c r="A50" s="30">
        <f t="shared" si="11"/>
      </c>
      <c r="B50" s="19">
        <f t="shared" si="12"/>
        <v>39</v>
      </c>
      <c r="C50" s="23">
        <f t="shared" si="13"/>
        <v>0</v>
      </c>
      <c r="D50" s="24">
        <f t="shared" si="10"/>
        <v>0</v>
      </c>
      <c r="E50" s="9">
        <f t="shared" si="14"/>
        <v>0</v>
      </c>
      <c r="F50" s="9">
        <f t="shared" si="2"/>
        <v>0</v>
      </c>
      <c r="G50" s="22">
        <f t="shared" si="3"/>
        <v>0</v>
      </c>
    </row>
    <row r="51" spans="1:7" ht="12.75">
      <c r="A51" s="30">
        <f t="shared" si="11"/>
      </c>
      <c r="B51" s="19">
        <f t="shared" si="12"/>
        <v>40</v>
      </c>
      <c r="C51" s="23">
        <f t="shared" si="13"/>
        <v>0</v>
      </c>
      <c r="D51" s="24">
        <f t="shared" si="10"/>
        <v>0</v>
      </c>
      <c r="E51" s="9">
        <f t="shared" si="14"/>
        <v>0</v>
      </c>
      <c r="F51" s="9">
        <f t="shared" si="2"/>
        <v>0</v>
      </c>
      <c r="G51" s="22">
        <f t="shared" si="3"/>
        <v>0</v>
      </c>
    </row>
    <row r="52" spans="1:7" ht="12.75">
      <c r="A52" s="30">
        <f t="shared" si="11"/>
      </c>
      <c r="B52" s="19">
        <f t="shared" si="12"/>
        <v>41</v>
      </c>
      <c r="C52" s="23">
        <f t="shared" si="13"/>
        <v>0</v>
      </c>
      <c r="D52" s="24">
        <f t="shared" si="10"/>
        <v>0</v>
      </c>
      <c r="E52" s="9">
        <f t="shared" si="14"/>
        <v>0</v>
      </c>
      <c r="F52" s="9">
        <f t="shared" si="2"/>
        <v>0</v>
      </c>
      <c r="G52" s="22">
        <f t="shared" si="3"/>
        <v>0</v>
      </c>
    </row>
    <row r="53" spans="1:7" ht="12.75">
      <c r="A53" s="30">
        <f t="shared" si="11"/>
      </c>
      <c r="B53" s="19">
        <f t="shared" si="12"/>
        <v>42</v>
      </c>
      <c r="C53" s="23">
        <f t="shared" si="13"/>
        <v>0</v>
      </c>
      <c r="D53" s="24">
        <f t="shared" si="10"/>
        <v>0</v>
      </c>
      <c r="E53" s="9">
        <f t="shared" si="14"/>
        <v>0</v>
      </c>
      <c r="F53" s="9">
        <f t="shared" si="2"/>
        <v>0</v>
      </c>
      <c r="G53" s="22">
        <f t="shared" si="3"/>
        <v>0</v>
      </c>
    </row>
    <row r="54" spans="1:7" ht="12.75">
      <c r="A54" s="30">
        <f t="shared" si="11"/>
      </c>
      <c r="B54" s="19">
        <f t="shared" si="12"/>
        <v>43</v>
      </c>
      <c r="C54" s="23">
        <f t="shared" si="13"/>
        <v>0</v>
      </c>
      <c r="D54" s="24">
        <f t="shared" si="10"/>
        <v>0</v>
      </c>
      <c r="E54" s="9">
        <f t="shared" si="14"/>
        <v>0</v>
      </c>
      <c r="F54" s="9">
        <f t="shared" si="2"/>
        <v>0</v>
      </c>
      <c r="G54" s="22">
        <f t="shared" si="3"/>
        <v>0</v>
      </c>
    </row>
    <row r="55" spans="1:7" ht="12.75">
      <c r="A55" s="30">
        <f t="shared" si="11"/>
      </c>
      <c r="B55" s="19">
        <f t="shared" si="12"/>
        <v>44</v>
      </c>
      <c r="C55" s="23">
        <f t="shared" si="13"/>
        <v>0</v>
      </c>
      <c r="D55" s="24">
        <f t="shared" si="10"/>
        <v>0</v>
      </c>
      <c r="E55" s="9">
        <f t="shared" si="14"/>
        <v>0</v>
      </c>
      <c r="F55" s="9">
        <f t="shared" si="2"/>
        <v>0</v>
      </c>
      <c r="G55" s="22">
        <f t="shared" si="3"/>
        <v>0</v>
      </c>
    </row>
    <row r="56" spans="1:7" ht="12.75">
      <c r="A56" s="30">
        <f t="shared" si="11"/>
      </c>
      <c r="B56" s="19">
        <f t="shared" si="12"/>
        <v>45</v>
      </c>
      <c r="C56" s="23">
        <f t="shared" si="13"/>
        <v>0</v>
      </c>
      <c r="D56" s="24">
        <f t="shared" si="10"/>
        <v>0</v>
      </c>
      <c r="E56" s="9">
        <f t="shared" si="14"/>
        <v>0</v>
      </c>
      <c r="F56" s="9">
        <f t="shared" si="2"/>
        <v>0</v>
      </c>
      <c r="G56" s="22">
        <f t="shared" si="3"/>
        <v>0</v>
      </c>
    </row>
    <row r="57" spans="1:7" ht="12.75">
      <c r="A57" s="30">
        <f t="shared" si="11"/>
      </c>
      <c r="B57" s="19">
        <f t="shared" si="12"/>
        <v>46</v>
      </c>
      <c r="C57" s="23">
        <f t="shared" si="13"/>
        <v>0</v>
      </c>
      <c r="D57" s="24">
        <f t="shared" si="10"/>
        <v>0</v>
      </c>
      <c r="E57" s="9">
        <f t="shared" si="14"/>
        <v>0</v>
      </c>
      <c r="F57" s="9">
        <f t="shared" si="2"/>
        <v>0</v>
      </c>
      <c r="G57" s="22">
        <f t="shared" si="3"/>
        <v>0</v>
      </c>
    </row>
    <row r="58" spans="1:7" ht="12.75">
      <c r="A58" s="30">
        <f t="shared" si="11"/>
      </c>
      <c r="B58" s="19">
        <f t="shared" si="12"/>
        <v>47</v>
      </c>
      <c r="C58" s="23">
        <f t="shared" si="13"/>
        <v>0</v>
      </c>
      <c r="D58" s="24">
        <f t="shared" si="10"/>
        <v>0</v>
      </c>
      <c r="E58" s="9">
        <f t="shared" si="14"/>
        <v>0</v>
      </c>
      <c r="F58" s="9">
        <f t="shared" si="2"/>
        <v>0</v>
      </c>
      <c r="G58" s="22">
        <f t="shared" si="3"/>
        <v>0</v>
      </c>
    </row>
    <row r="59" spans="1:7" ht="12.75">
      <c r="A59" s="30">
        <f t="shared" si="11"/>
      </c>
      <c r="B59" s="19">
        <f t="shared" si="12"/>
        <v>48</v>
      </c>
      <c r="C59" s="23">
        <f t="shared" si="13"/>
        <v>0</v>
      </c>
      <c r="D59" s="24">
        <f t="shared" si="10"/>
        <v>0</v>
      </c>
      <c r="E59" s="9">
        <f t="shared" si="14"/>
        <v>0</v>
      </c>
      <c r="F59" s="9">
        <f t="shared" si="2"/>
        <v>0</v>
      </c>
      <c r="G59" s="22">
        <f t="shared" si="3"/>
        <v>0</v>
      </c>
    </row>
    <row r="60" spans="1:7" ht="12.75">
      <c r="A60" s="30">
        <f t="shared" si="11"/>
      </c>
      <c r="B60" s="19">
        <f t="shared" si="12"/>
        <v>49</v>
      </c>
      <c r="C60" s="23">
        <f t="shared" si="13"/>
        <v>0</v>
      </c>
      <c r="D60" s="24">
        <f t="shared" si="10"/>
        <v>0</v>
      </c>
      <c r="E60" s="9">
        <f t="shared" si="14"/>
        <v>0</v>
      </c>
      <c r="F60" s="9">
        <f t="shared" si="2"/>
        <v>0</v>
      </c>
      <c r="G60" s="22">
        <f t="shared" si="3"/>
        <v>0</v>
      </c>
    </row>
    <row r="61" spans="1:7" ht="12.75">
      <c r="A61" s="30">
        <f t="shared" si="11"/>
      </c>
      <c r="B61" s="19">
        <f t="shared" si="12"/>
        <v>50</v>
      </c>
      <c r="C61" s="23">
        <f t="shared" si="13"/>
        <v>0</v>
      </c>
      <c r="D61" s="24">
        <f t="shared" si="10"/>
        <v>0</v>
      </c>
      <c r="E61" s="9">
        <f t="shared" si="14"/>
        <v>0</v>
      </c>
      <c r="F61" s="9">
        <f t="shared" si="2"/>
        <v>0</v>
      </c>
      <c r="G61" s="22">
        <f t="shared" si="3"/>
        <v>0</v>
      </c>
    </row>
    <row r="62" spans="1:7" ht="12.75">
      <c r="A62" s="30">
        <f t="shared" si="11"/>
      </c>
      <c r="B62" s="19">
        <f t="shared" si="12"/>
        <v>51</v>
      </c>
      <c r="C62" s="23">
        <f t="shared" si="13"/>
        <v>0</v>
      </c>
      <c r="D62" s="24">
        <f t="shared" si="10"/>
        <v>0</v>
      </c>
      <c r="E62" s="9">
        <f t="shared" si="14"/>
        <v>0</v>
      </c>
      <c r="F62" s="9">
        <f t="shared" si="2"/>
        <v>0</v>
      </c>
      <c r="G62" s="22">
        <f t="shared" si="3"/>
        <v>0</v>
      </c>
    </row>
    <row r="63" spans="1:7" ht="12.75">
      <c r="A63" s="30">
        <f t="shared" si="11"/>
      </c>
      <c r="B63" s="19">
        <f t="shared" si="12"/>
        <v>52</v>
      </c>
      <c r="C63" s="23">
        <f t="shared" si="13"/>
        <v>0</v>
      </c>
      <c r="D63" s="24">
        <f t="shared" si="10"/>
        <v>0</v>
      </c>
      <c r="E63" s="9">
        <f t="shared" si="14"/>
        <v>0</v>
      </c>
      <c r="F63" s="9">
        <f t="shared" si="2"/>
        <v>0</v>
      </c>
      <c r="G63" s="22">
        <f t="shared" si="3"/>
        <v>0</v>
      </c>
    </row>
    <row r="64" spans="1:7" ht="12.75">
      <c r="A64" s="30">
        <f t="shared" si="11"/>
      </c>
      <c r="B64" s="19">
        <f t="shared" si="12"/>
        <v>53</v>
      </c>
      <c r="C64" s="23">
        <f t="shared" si="13"/>
        <v>0</v>
      </c>
      <c r="D64" s="24">
        <f t="shared" si="10"/>
        <v>0</v>
      </c>
      <c r="E64" s="9">
        <f t="shared" si="14"/>
        <v>0</v>
      </c>
      <c r="F64" s="9">
        <f t="shared" si="2"/>
        <v>0</v>
      </c>
      <c r="G64" s="22">
        <f t="shared" si="3"/>
        <v>0</v>
      </c>
    </row>
    <row r="65" spans="1:7" ht="12.75">
      <c r="A65" s="30">
        <f t="shared" si="11"/>
      </c>
      <c r="B65" s="19">
        <f t="shared" si="12"/>
        <v>54</v>
      </c>
      <c r="C65" s="23">
        <f t="shared" si="13"/>
        <v>0</v>
      </c>
      <c r="D65" s="24">
        <f t="shared" si="10"/>
        <v>0</v>
      </c>
      <c r="E65" s="9">
        <f t="shared" si="14"/>
        <v>0</v>
      </c>
      <c r="F65" s="9">
        <f t="shared" si="2"/>
        <v>0</v>
      </c>
      <c r="G65" s="22">
        <f t="shared" si="3"/>
        <v>0</v>
      </c>
    </row>
    <row r="66" spans="1:7" ht="12.75">
      <c r="A66" s="30">
        <f t="shared" si="11"/>
      </c>
      <c r="B66" s="19">
        <f t="shared" si="12"/>
        <v>55</v>
      </c>
      <c r="C66" s="23">
        <f t="shared" si="13"/>
        <v>0</v>
      </c>
      <c r="D66" s="24">
        <f t="shared" si="10"/>
        <v>0</v>
      </c>
      <c r="E66" s="9">
        <f t="shared" si="14"/>
        <v>0</v>
      </c>
      <c r="F66" s="9">
        <f t="shared" si="2"/>
        <v>0</v>
      </c>
      <c r="G66" s="22">
        <f t="shared" si="3"/>
        <v>0</v>
      </c>
    </row>
    <row r="67" spans="1:7" ht="12.75">
      <c r="A67" s="30">
        <f t="shared" si="11"/>
      </c>
      <c r="B67" s="19">
        <f t="shared" si="12"/>
        <v>56</v>
      </c>
      <c r="C67" s="23">
        <f t="shared" si="13"/>
        <v>0</v>
      </c>
      <c r="D67" s="24">
        <f t="shared" si="10"/>
        <v>0</v>
      </c>
      <c r="E67" s="9">
        <f t="shared" si="14"/>
        <v>0</v>
      </c>
      <c r="F67" s="9">
        <f t="shared" si="2"/>
        <v>0</v>
      </c>
      <c r="G67" s="22">
        <f t="shared" si="3"/>
        <v>0</v>
      </c>
    </row>
    <row r="68" spans="1:7" ht="12.75">
      <c r="A68" s="30">
        <f t="shared" si="11"/>
      </c>
      <c r="B68" s="19">
        <f t="shared" si="12"/>
        <v>57</v>
      </c>
      <c r="C68" s="23">
        <f t="shared" si="13"/>
        <v>0</v>
      </c>
      <c r="D68" s="24">
        <f t="shared" si="10"/>
        <v>0</v>
      </c>
      <c r="E68" s="9">
        <f t="shared" si="14"/>
        <v>0</v>
      </c>
      <c r="F68" s="9">
        <f t="shared" si="2"/>
        <v>0</v>
      </c>
      <c r="G68" s="22">
        <f t="shared" si="3"/>
        <v>0</v>
      </c>
    </row>
    <row r="69" spans="1:7" ht="12.75">
      <c r="A69" s="30">
        <f t="shared" si="11"/>
      </c>
      <c r="B69" s="19">
        <f t="shared" si="12"/>
        <v>58</v>
      </c>
      <c r="C69" s="23">
        <f t="shared" si="13"/>
        <v>0</v>
      </c>
      <c r="D69" s="24">
        <f t="shared" si="10"/>
        <v>0</v>
      </c>
      <c r="E69" s="9">
        <f t="shared" si="14"/>
        <v>0</v>
      </c>
      <c r="F69" s="9">
        <f t="shared" si="2"/>
        <v>0</v>
      </c>
      <c r="G69" s="22">
        <f t="shared" si="3"/>
        <v>0</v>
      </c>
    </row>
    <row r="70" spans="1:7" ht="12.75">
      <c r="A70" s="30">
        <f t="shared" si="11"/>
      </c>
      <c r="B70" s="19">
        <f t="shared" si="12"/>
        <v>59</v>
      </c>
      <c r="C70" s="23">
        <f t="shared" si="13"/>
        <v>0</v>
      </c>
      <c r="D70" s="24">
        <f t="shared" si="10"/>
        <v>0</v>
      </c>
      <c r="E70" s="9">
        <f t="shared" si="14"/>
        <v>0</v>
      </c>
      <c r="F70" s="9">
        <f t="shared" si="2"/>
        <v>0</v>
      </c>
      <c r="G70" s="22">
        <f t="shared" si="3"/>
        <v>0</v>
      </c>
    </row>
    <row r="71" spans="1:7" ht="12.75">
      <c r="A71" s="30">
        <f t="shared" si="11"/>
      </c>
      <c r="B71" s="19">
        <f t="shared" si="12"/>
        <v>60</v>
      </c>
      <c r="C71" s="23">
        <f t="shared" si="13"/>
        <v>0</v>
      </c>
      <c r="D71" s="24">
        <f t="shared" si="10"/>
        <v>0</v>
      </c>
      <c r="E71" s="9">
        <f t="shared" si="14"/>
        <v>0</v>
      </c>
      <c r="F71" s="9">
        <f t="shared" si="2"/>
        <v>0</v>
      </c>
      <c r="G71" s="22">
        <f t="shared" si="3"/>
        <v>0</v>
      </c>
    </row>
    <row r="72" spans="1:7" ht="12.75">
      <c r="A72" s="30">
        <f t="shared" si="11"/>
      </c>
      <c r="B72" s="19">
        <f t="shared" si="12"/>
        <v>61</v>
      </c>
      <c r="C72" s="23">
        <f t="shared" si="13"/>
        <v>0</v>
      </c>
      <c r="D72" s="24">
        <f t="shared" si="10"/>
        <v>0</v>
      </c>
      <c r="E72" s="9">
        <f t="shared" si="14"/>
        <v>0</v>
      </c>
      <c r="F72" s="9">
        <f t="shared" si="2"/>
        <v>0</v>
      </c>
      <c r="G72" s="22">
        <f t="shared" si="3"/>
        <v>0</v>
      </c>
    </row>
    <row r="73" spans="1:7" ht="12.75">
      <c r="A73" s="30">
        <f t="shared" si="11"/>
      </c>
      <c r="B73" s="19">
        <f t="shared" si="12"/>
        <v>62</v>
      </c>
      <c r="C73" s="23">
        <f t="shared" si="13"/>
        <v>0</v>
      </c>
      <c r="D73" s="24">
        <f t="shared" si="10"/>
        <v>0</v>
      </c>
      <c r="E73" s="9">
        <f t="shared" si="14"/>
        <v>0</v>
      </c>
      <c r="F73" s="9">
        <f t="shared" si="2"/>
        <v>0</v>
      </c>
      <c r="G73" s="22">
        <f t="shared" si="3"/>
        <v>0</v>
      </c>
    </row>
    <row r="74" spans="1:7" ht="12.75">
      <c r="A74" s="30">
        <f t="shared" si="11"/>
      </c>
      <c r="B74" s="19">
        <f t="shared" si="12"/>
        <v>63</v>
      </c>
      <c r="C74" s="23">
        <f t="shared" si="13"/>
        <v>0</v>
      </c>
      <c r="D74" s="24">
        <f t="shared" si="10"/>
        <v>0</v>
      </c>
      <c r="E74" s="9">
        <f t="shared" si="14"/>
        <v>0</v>
      </c>
      <c r="F74" s="9">
        <f t="shared" si="2"/>
        <v>0</v>
      </c>
      <c r="G74" s="22">
        <f t="shared" si="3"/>
        <v>0</v>
      </c>
    </row>
    <row r="75" spans="1:7" ht="12.75">
      <c r="A75" s="30">
        <f t="shared" si="11"/>
      </c>
      <c r="B75" s="19">
        <f t="shared" si="12"/>
        <v>64</v>
      </c>
      <c r="C75" s="23">
        <f t="shared" si="13"/>
        <v>0</v>
      </c>
      <c r="D75" s="24">
        <f t="shared" si="10"/>
        <v>0</v>
      </c>
      <c r="E75" s="9">
        <f t="shared" si="14"/>
        <v>0</v>
      </c>
      <c r="F75" s="9">
        <f t="shared" si="2"/>
        <v>0</v>
      </c>
      <c r="G75" s="22">
        <f t="shared" si="3"/>
        <v>0</v>
      </c>
    </row>
    <row r="76" spans="1:7" ht="12.75">
      <c r="A76" s="30">
        <f t="shared" si="11"/>
      </c>
      <c r="B76" s="19">
        <f t="shared" si="12"/>
        <v>65</v>
      </c>
      <c r="C76" s="23">
        <f t="shared" si="13"/>
        <v>0</v>
      </c>
      <c r="D76" s="24">
        <f t="shared" si="10"/>
        <v>0</v>
      </c>
      <c r="E76" s="9">
        <f t="shared" si="14"/>
        <v>0</v>
      </c>
      <c r="F76" s="9">
        <f t="shared" si="2"/>
        <v>0</v>
      </c>
      <c r="G76" s="22">
        <f t="shared" si="3"/>
        <v>0</v>
      </c>
    </row>
    <row r="77" spans="1:7" ht="12.75">
      <c r="A77" s="30">
        <f t="shared" si="11"/>
      </c>
      <c r="B77" s="19">
        <f t="shared" si="12"/>
        <v>66</v>
      </c>
      <c r="C77" s="23">
        <f t="shared" si="13"/>
        <v>0</v>
      </c>
      <c r="D77" s="24">
        <f t="shared" si="10"/>
        <v>0</v>
      </c>
      <c r="E77" s="9">
        <f t="shared" si="14"/>
        <v>0</v>
      </c>
      <c r="F77" s="9">
        <f aca="true" t="shared" si="15" ref="F77:F131">IF(B77&lt;=G$5,0,E77*F$3-E77)</f>
        <v>0</v>
      </c>
      <c r="G77" s="22">
        <f aca="true" t="shared" si="16" ref="G77:G131">E77+F77</f>
        <v>0</v>
      </c>
    </row>
    <row r="78" spans="1:7" ht="12.75">
      <c r="A78" s="30">
        <f t="shared" si="11"/>
      </c>
      <c r="B78" s="19">
        <f t="shared" si="12"/>
        <v>67</v>
      </c>
      <c r="C78" s="23">
        <f t="shared" si="13"/>
        <v>0</v>
      </c>
      <c r="D78" s="24">
        <f t="shared" si="10"/>
        <v>0</v>
      </c>
      <c r="E78" s="9">
        <f t="shared" si="14"/>
        <v>0</v>
      </c>
      <c r="F78" s="9">
        <f t="shared" si="15"/>
        <v>0</v>
      </c>
      <c r="G78" s="22">
        <f t="shared" si="16"/>
        <v>0</v>
      </c>
    </row>
    <row r="79" spans="1:7" ht="12.75">
      <c r="A79" s="30">
        <f t="shared" si="11"/>
      </c>
      <c r="B79" s="19">
        <f t="shared" si="12"/>
        <v>68</v>
      </c>
      <c r="C79" s="23">
        <f t="shared" si="13"/>
        <v>0</v>
      </c>
      <c r="D79" s="24">
        <f t="shared" si="10"/>
        <v>0</v>
      </c>
      <c r="E79" s="9">
        <f t="shared" si="14"/>
        <v>0</v>
      </c>
      <c r="F79" s="9">
        <f t="shared" si="15"/>
        <v>0</v>
      </c>
      <c r="G79" s="22">
        <f t="shared" si="16"/>
        <v>0</v>
      </c>
    </row>
    <row r="80" spans="1:7" ht="12.75">
      <c r="A80" s="30">
        <f t="shared" si="11"/>
      </c>
      <c r="B80" s="19">
        <f t="shared" si="12"/>
        <v>69</v>
      </c>
      <c r="C80" s="23">
        <f t="shared" si="13"/>
        <v>0</v>
      </c>
      <c r="D80" s="24">
        <f t="shared" si="10"/>
        <v>0</v>
      </c>
      <c r="E80" s="9">
        <f t="shared" si="14"/>
        <v>0</v>
      </c>
      <c r="F80" s="9">
        <f t="shared" si="15"/>
        <v>0</v>
      </c>
      <c r="G80" s="22">
        <f t="shared" si="16"/>
        <v>0</v>
      </c>
    </row>
    <row r="81" spans="1:7" ht="12.75">
      <c r="A81" s="30">
        <f t="shared" si="11"/>
      </c>
      <c r="B81" s="19">
        <f t="shared" si="12"/>
        <v>70</v>
      </c>
      <c r="C81" s="23">
        <f t="shared" si="13"/>
        <v>0</v>
      </c>
      <c r="D81" s="24">
        <f t="shared" si="10"/>
        <v>0</v>
      </c>
      <c r="E81" s="9">
        <f t="shared" si="14"/>
        <v>0</v>
      </c>
      <c r="F81" s="9">
        <f t="shared" si="15"/>
        <v>0</v>
      </c>
      <c r="G81" s="22">
        <f t="shared" si="16"/>
        <v>0</v>
      </c>
    </row>
    <row r="82" spans="1:7" ht="12.75">
      <c r="A82" s="30">
        <f t="shared" si="11"/>
      </c>
      <c r="B82" s="19">
        <f t="shared" si="12"/>
        <v>71</v>
      </c>
      <c r="C82" s="23">
        <f t="shared" si="13"/>
        <v>0</v>
      </c>
      <c r="D82" s="24">
        <f t="shared" si="10"/>
        <v>0</v>
      </c>
      <c r="E82" s="9">
        <f t="shared" si="14"/>
        <v>0</v>
      </c>
      <c r="F82" s="9">
        <f t="shared" si="15"/>
        <v>0</v>
      </c>
      <c r="G82" s="22">
        <f t="shared" si="16"/>
        <v>0</v>
      </c>
    </row>
    <row r="83" spans="1:7" ht="12.75">
      <c r="A83" s="30">
        <f t="shared" si="11"/>
      </c>
      <c r="B83" s="19">
        <f t="shared" si="12"/>
        <v>72</v>
      </c>
      <c r="C83" s="23">
        <f t="shared" si="13"/>
        <v>0</v>
      </c>
      <c r="D83" s="24">
        <f t="shared" si="10"/>
        <v>0</v>
      </c>
      <c r="E83" s="9">
        <f t="shared" si="14"/>
        <v>0</v>
      </c>
      <c r="F83" s="9">
        <f t="shared" si="15"/>
        <v>0</v>
      </c>
      <c r="G83" s="22">
        <f t="shared" si="16"/>
        <v>0</v>
      </c>
    </row>
    <row r="84" spans="1:7" ht="12.75">
      <c r="A84" s="30">
        <f t="shared" si="11"/>
      </c>
      <c r="B84" s="19">
        <f t="shared" si="12"/>
        <v>73</v>
      </c>
      <c r="C84" s="23">
        <f t="shared" si="13"/>
        <v>0</v>
      </c>
      <c r="D84" s="24">
        <f t="shared" si="10"/>
        <v>0</v>
      </c>
      <c r="E84" s="9">
        <f t="shared" si="14"/>
        <v>0</v>
      </c>
      <c r="F84" s="9">
        <f t="shared" si="15"/>
        <v>0</v>
      </c>
      <c r="G84" s="22">
        <f t="shared" si="16"/>
        <v>0</v>
      </c>
    </row>
    <row r="85" spans="1:7" ht="12.75">
      <c r="A85" s="30">
        <f t="shared" si="11"/>
      </c>
      <c r="B85" s="19">
        <f t="shared" si="12"/>
        <v>74</v>
      </c>
      <c r="C85" s="23">
        <f t="shared" si="13"/>
        <v>0</v>
      </c>
      <c r="D85" s="24">
        <f t="shared" si="10"/>
        <v>0</v>
      </c>
      <c r="E85" s="9">
        <f t="shared" si="14"/>
        <v>0</v>
      </c>
      <c r="F85" s="9">
        <f t="shared" si="15"/>
        <v>0</v>
      </c>
      <c r="G85" s="22">
        <f t="shared" si="16"/>
        <v>0</v>
      </c>
    </row>
    <row r="86" spans="1:7" ht="12.75">
      <c r="A86" s="30">
        <f t="shared" si="11"/>
      </c>
      <c r="B86" s="19">
        <f t="shared" si="12"/>
        <v>75</v>
      </c>
      <c r="C86" s="23">
        <f t="shared" si="13"/>
        <v>0</v>
      </c>
      <c r="D86" s="24">
        <f t="shared" si="10"/>
        <v>0</v>
      </c>
      <c r="E86" s="9">
        <f t="shared" si="14"/>
        <v>0</v>
      </c>
      <c r="F86" s="9">
        <f t="shared" si="15"/>
        <v>0</v>
      </c>
      <c r="G86" s="22">
        <f t="shared" si="16"/>
        <v>0</v>
      </c>
    </row>
    <row r="87" spans="1:7" ht="12.75">
      <c r="A87" s="30">
        <f t="shared" si="11"/>
      </c>
      <c r="B87" s="19">
        <f t="shared" si="12"/>
        <v>76</v>
      </c>
      <c r="C87" s="23">
        <f t="shared" si="13"/>
        <v>0</v>
      </c>
      <c r="D87" s="24">
        <f t="shared" si="10"/>
        <v>0</v>
      </c>
      <c r="E87" s="9">
        <f t="shared" si="14"/>
        <v>0</v>
      </c>
      <c r="F87" s="9">
        <f t="shared" si="15"/>
        <v>0</v>
      </c>
      <c r="G87" s="22">
        <f t="shared" si="16"/>
        <v>0</v>
      </c>
    </row>
    <row r="88" spans="1:7" ht="12.75">
      <c r="A88" s="30">
        <f t="shared" si="11"/>
      </c>
      <c r="B88" s="19">
        <f t="shared" si="12"/>
        <v>77</v>
      </c>
      <c r="C88" s="23">
        <f t="shared" si="13"/>
        <v>0</v>
      </c>
      <c r="D88" s="24">
        <f aca="true" t="shared" si="17" ref="D88:D131">IF(C88&lt;D$6,C88,D$6)</f>
        <v>0</v>
      </c>
      <c r="E88" s="9">
        <f t="shared" si="14"/>
        <v>0</v>
      </c>
      <c r="F88" s="9">
        <f t="shared" si="15"/>
        <v>0</v>
      </c>
      <c r="G88" s="22">
        <f t="shared" si="16"/>
        <v>0</v>
      </c>
    </row>
    <row r="89" spans="1:7" ht="12.75">
      <c r="A89" s="30">
        <f t="shared" si="11"/>
      </c>
      <c r="B89" s="19">
        <f t="shared" si="12"/>
        <v>78</v>
      </c>
      <c r="C89" s="23">
        <f t="shared" si="13"/>
        <v>0</v>
      </c>
      <c r="D89" s="24">
        <f t="shared" si="17"/>
        <v>0</v>
      </c>
      <c r="E89" s="9">
        <f t="shared" si="14"/>
        <v>0</v>
      </c>
      <c r="F89" s="9">
        <f t="shared" si="15"/>
        <v>0</v>
      </c>
      <c r="G89" s="22">
        <f t="shared" si="16"/>
        <v>0</v>
      </c>
    </row>
    <row r="90" spans="1:7" ht="12.75">
      <c r="A90" s="30">
        <f t="shared" si="11"/>
      </c>
      <c r="B90" s="19">
        <f t="shared" si="12"/>
        <v>79</v>
      </c>
      <c r="C90" s="23">
        <f t="shared" si="13"/>
        <v>0</v>
      </c>
      <c r="D90" s="24">
        <f t="shared" si="17"/>
        <v>0</v>
      </c>
      <c r="E90" s="9">
        <f t="shared" si="14"/>
        <v>0</v>
      </c>
      <c r="F90" s="9">
        <f t="shared" si="15"/>
        <v>0</v>
      </c>
      <c r="G90" s="22">
        <f t="shared" si="16"/>
        <v>0</v>
      </c>
    </row>
    <row r="91" spans="1:7" ht="12.75">
      <c r="A91" s="30">
        <f t="shared" si="11"/>
      </c>
      <c r="B91" s="19">
        <f t="shared" si="12"/>
        <v>80</v>
      </c>
      <c r="C91" s="23">
        <f t="shared" si="13"/>
        <v>0</v>
      </c>
      <c r="D91" s="24">
        <f t="shared" si="17"/>
        <v>0</v>
      </c>
      <c r="E91" s="9">
        <f t="shared" si="14"/>
        <v>0</v>
      </c>
      <c r="F91" s="9">
        <f t="shared" si="15"/>
        <v>0</v>
      </c>
      <c r="G91" s="22">
        <f t="shared" si="16"/>
        <v>0</v>
      </c>
    </row>
    <row r="92" spans="1:7" ht="12.75">
      <c r="A92" s="30">
        <f t="shared" si="11"/>
      </c>
      <c r="B92" s="19">
        <f t="shared" si="12"/>
        <v>81</v>
      </c>
      <c r="C92" s="23">
        <f t="shared" si="13"/>
        <v>0</v>
      </c>
      <c r="D92" s="24">
        <f t="shared" si="17"/>
        <v>0</v>
      </c>
      <c r="E92" s="9">
        <f t="shared" si="14"/>
        <v>0</v>
      </c>
      <c r="F92" s="9">
        <f t="shared" si="15"/>
        <v>0</v>
      </c>
      <c r="G92" s="22">
        <f t="shared" si="16"/>
        <v>0</v>
      </c>
    </row>
    <row r="93" spans="1:7" ht="12.75">
      <c r="A93" s="30">
        <f t="shared" si="11"/>
      </c>
      <c r="B93" s="19">
        <f t="shared" si="12"/>
        <v>82</v>
      </c>
      <c r="C93" s="23">
        <f t="shared" si="13"/>
        <v>0</v>
      </c>
      <c r="D93" s="24">
        <f t="shared" si="17"/>
        <v>0</v>
      </c>
      <c r="E93" s="9">
        <f t="shared" si="14"/>
        <v>0</v>
      </c>
      <c r="F93" s="9">
        <f t="shared" si="15"/>
        <v>0</v>
      </c>
      <c r="G93" s="22">
        <f t="shared" si="16"/>
        <v>0</v>
      </c>
    </row>
    <row r="94" spans="1:7" ht="12.75">
      <c r="A94" s="30">
        <f t="shared" si="11"/>
      </c>
      <c r="B94" s="19">
        <f t="shared" si="12"/>
        <v>83</v>
      </c>
      <c r="C94" s="23">
        <f t="shared" si="13"/>
        <v>0</v>
      </c>
      <c r="D94" s="24">
        <f t="shared" si="17"/>
        <v>0</v>
      </c>
      <c r="E94" s="9">
        <f t="shared" si="14"/>
        <v>0</v>
      </c>
      <c r="F94" s="9">
        <f t="shared" si="15"/>
        <v>0</v>
      </c>
      <c r="G94" s="22">
        <f t="shared" si="16"/>
        <v>0</v>
      </c>
    </row>
    <row r="95" spans="1:7" ht="12.75">
      <c r="A95" s="30">
        <f t="shared" si="11"/>
      </c>
      <c r="B95" s="19">
        <f t="shared" si="12"/>
        <v>84</v>
      </c>
      <c r="C95" s="23">
        <f t="shared" si="13"/>
        <v>0</v>
      </c>
      <c r="D95" s="24">
        <f t="shared" si="17"/>
        <v>0</v>
      </c>
      <c r="E95" s="9">
        <f t="shared" si="14"/>
        <v>0</v>
      </c>
      <c r="F95" s="9">
        <f t="shared" si="15"/>
        <v>0</v>
      </c>
      <c r="G95" s="22">
        <f t="shared" si="16"/>
        <v>0</v>
      </c>
    </row>
    <row r="96" spans="1:7" ht="12.75">
      <c r="A96" s="30">
        <f t="shared" si="11"/>
      </c>
      <c r="B96" s="19">
        <f t="shared" si="12"/>
        <v>85</v>
      </c>
      <c r="C96" s="23">
        <f t="shared" si="13"/>
        <v>0</v>
      </c>
      <c r="D96" s="24">
        <f t="shared" si="17"/>
        <v>0</v>
      </c>
      <c r="E96" s="9">
        <f t="shared" si="14"/>
        <v>0</v>
      </c>
      <c r="F96" s="9">
        <f t="shared" si="15"/>
        <v>0</v>
      </c>
      <c r="G96" s="22">
        <f t="shared" si="16"/>
        <v>0</v>
      </c>
    </row>
    <row r="97" spans="1:7" ht="12.75">
      <c r="A97" s="30">
        <f t="shared" si="11"/>
      </c>
      <c r="B97" s="19">
        <f t="shared" si="12"/>
        <v>86</v>
      </c>
      <c r="C97" s="23">
        <f t="shared" si="13"/>
        <v>0</v>
      </c>
      <c r="D97" s="24">
        <f t="shared" si="17"/>
        <v>0</v>
      </c>
      <c r="E97" s="9">
        <f t="shared" si="14"/>
        <v>0</v>
      </c>
      <c r="F97" s="9">
        <f t="shared" si="15"/>
        <v>0</v>
      </c>
      <c r="G97" s="22">
        <f t="shared" si="16"/>
        <v>0</v>
      </c>
    </row>
    <row r="98" spans="1:7" ht="12.75">
      <c r="A98" s="30">
        <f t="shared" si="11"/>
      </c>
      <c r="B98" s="19">
        <f t="shared" si="12"/>
        <v>87</v>
      </c>
      <c r="C98" s="23">
        <f t="shared" si="13"/>
        <v>0</v>
      </c>
      <c r="D98" s="24">
        <f t="shared" si="17"/>
        <v>0</v>
      </c>
      <c r="E98" s="9">
        <f t="shared" si="14"/>
        <v>0</v>
      </c>
      <c r="F98" s="9">
        <f t="shared" si="15"/>
        <v>0</v>
      </c>
      <c r="G98" s="22">
        <f t="shared" si="16"/>
        <v>0</v>
      </c>
    </row>
    <row r="99" spans="1:7" ht="12.75">
      <c r="A99" s="30">
        <f t="shared" si="11"/>
      </c>
      <c r="B99" s="19">
        <f t="shared" si="12"/>
        <v>88</v>
      </c>
      <c r="C99" s="23">
        <f t="shared" si="13"/>
        <v>0</v>
      </c>
      <c r="D99" s="24">
        <f t="shared" si="17"/>
        <v>0</v>
      </c>
      <c r="E99" s="9">
        <f t="shared" si="14"/>
        <v>0</v>
      </c>
      <c r="F99" s="9">
        <f t="shared" si="15"/>
        <v>0</v>
      </c>
      <c r="G99" s="22">
        <f t="shared" si="16"/>
        <v>0</v>
      </c>
    </row>
    <row r="100" spans="1:7" ht="12.75">
      <c r="A100" s="30">
        <f t="shared" si="11"/>
      </c>
      <c r="B100" s="19">
        <f t="shared" si="12"/>
        <v>89</v>
      </c>
      <c r="C100" s="23">
        <f t="shared" si="13"/>
        <v>0</v>
      </c>
      <c r="D100" s="24">
        <f t="shared" si="17"/>
        <v>0</v>
      </c>
      <c r="E100" s="9">
        <f t="shared" si="14"/>
        <v>0</v>
      </c>
      <c r="F100" s="9">
        <f t="shared" si="15"/>
        <v>0</v>
      </c>
      <c r="G100" s="22">
        <f t="shared" si="16"/>
        <v>0</v>
      </c>
    </row>
    <row r="101" spans="1:7" ht="12.75">
      <c r="A101" s="30">
        <f t="shared" si="11"/>
      </c>
      <c r="B101" s="19">
        <f t="shared" si="12"/>
        <v>90</v>
      </c>
      <c r="C101" s="23">
        <f t="shared" si="13"/>
        <v>0</v>
      </c>
      <c r="D101" s="24">
        <f t="shared" si="17"/>
        <v>0</v>
      </c>
      <c r="E101" s="9">
        <f t="shared" si="14"/>
        <v>0</v>
      </c>
      <c r="F101" s="9">
        <f t="shared" si="15"/>
        <v>0</v>
      </c>
      <c r="G101" s="22">
        <f t="shared" si="16"/>
        <v>0</v>
      </c>
    </row>
    <row r="102" spans="1:7" ht="12.75">
      <c r="A102" s="30">
        <f t="shared" si="11"/>
      </c>
      <c r="B102" s="19">
        <f t="shared" si="12"/>
        <v>91</v>
      </c>
      <c r="C102" s="23">
        <f t="shared" si="13"/>
        <v>0</v>
      </c>
      <c r="D102" s="24">
        <f t="shared" si="17"/>
        <v>0</v>
      </c>
      <c r="E102" s="9">
        <f t="shared" si="14"/>
        <v>0</v>
      </c>
      <c r="F102" s="9">
        <f t="shared" si="15"/>
        <v>0</v>
      </c>
      <c r="G102" s="22">
        <f t="shared" si="16"/>
        <v>0</v>
      </c>
    </row>
    <row r="103" spans="1:7" ht="12.75">
      <c r="A103" s="30">
        <f t="shared" si="11"/>
      </c>
      <c r="B103" s="19">
        <f t="shared" si="12"/>
        <v>92</v>
      </c>
      <c r="C103" s="23">
        <f t="shared" si="13"/>
        <v>0</v>
      </c>
      <c r="D103" s="24">
        <f t="shared" si="17"/>
        <v>0</v>
      </c>
      <c r="E103" s="9">
        <f t="shared" si="14"/>
        <v>0</v>
      </c>
      <c r="F103" s="9">
        <f t="shared" si="15"/>
        <v>0</v>
      </c>
      <c r="G103" s="22">
        <f t="shared" si="16"/>
        <v>0</v>
      </c>
    </row>
    <row r="104" spans="1:7" ht="12.75">
      <c r="A104" s="30">
        <f t="shared" si="11"/>
      </c>
      <c r="B104" s="19">
        <f t="shared" si="12"/>
        <v>93</v>
      </c>
      <c r="C104" s="23">
        <f t="shared" si="13"/>
        <v>0</v>
      </c>
      <c r="D104" s="24">
        <f t="shared" si="17"/>
        <v>0</v>
      </c>
      <c r="E104" s="9">
        <f t="shared" si="14"/>
        <v>0</v>
      </c>
      <c r="F104" s="9">
        <f t="shared" si="15"/>
        <v>0</v>
      </c>
      <c r="G104" s="22">
        <f t="shared" si="16"/>
        <v>0</v>
      </c>
    </row>
    <row r="105" spans="1:7" ht="12.75">
      <c r="A105" s="30">
        <f t="shared" si="11"/>
      </c>
      <c r="B105" s="19">
        <f t="shared" si="12"/>
        <v>94</v>
      </c>
      <c r="C105" s="23">
        <f t="shared" si="13"/>
        <v>0</v>
      </c>
      <c r="D105" s="24">
        <f t="shared" si="17"/>
        <v>0</v>
      </c>
      <c r="E105" s="9">
        <f t="shared" si="14"/>
        <v>0</v>
      </c>
      <c r="F105" s="9">
        <f t="shared" si="15"/>
        <v>0</v>
      </c>
      <c r="G105" s="22">
        <f t="shared" si="16"/>
        <v>0</v>
      </c>
    </row>
    <row r="106" spans="1:7" ht="12.75">
      <c r="A106" s="30">
        <f t="shared" si="11"/>
      </c>
      <c r="B106" s="19">
        <f t="shared" si="12"/>
        <v>95</v>
      </c>
      <c r="C106" s="23">
        <f t="shared" si="13"/>
        <v>0</v>
      </c>
      <c r="D106" s="24">
        <f t="shared" si="17"/>
        <v>0</v>
      </c>
      <c r="E106" s="9">
        <f t="shared" si="14"/>
        <v>0</v>
      </c>
      <c r="F106" s="9">
        <f t="shared" si="15"/>
        <v>0</v>
      </c>
      <c r="G106" s="22">
        <f t="shared" si="16"/>
        <v>0</v>
      </c>
    </row>
    <row r="107" spans="1:7" ht="12.75">
      <c r="A107" s="30">
        <f t="shared" si="11"/>
      </c>
      <c r="B107" s="19">
        <f t="shared" si="12"/>
        <v>96</v>
      </c>
      <c r="C107" s="23">
        <f t="shared" si="13"/>
        <v>0</v>
      </c>
      <c r="D107" s="24">
        <f t="shared" si="17"/>
        <v>0</v>
      </c>
      <c r="E107" s="9">
        <f t="shared" si="14"/>
        <v>0</v>
      </c>
      <c r="F107" s="9">
        <f t="shared" si="15"/>
        <v>0</v>
      </c>
      <c r="G107" s="22">
        <f t="shared" si="16"/>
        <v>0</v>
      </c>
    </row>
    <row r="108" spans="1:7" ht="12.75">
      <c r="A108" s="30">
        <f aca="true" t="shared" si="18" ref="A108:A131">IF(C108=0,"",B108)</f>
      </c>
      <c r="B108" s="19">
        <f t="shared" si="12"/>
        <v>97</v>
      </c>
      <c r="C108" s="23">
        <f t="shared" si="13"/>
        <v>0</v>
      </c>
      <c r="D108" s="24">
        <f t="shared" si="17"/>
        <v>0</v>
      </c>
      <c r="E108" s="9">
        <f t="shared" si="14"/>
        <v>0</v>
      </c>
      <c r="F108" s="9">
        <f t="shared" si="15"/>
        <v>0</v>
      </c>
      <c r="G108" s="22">
        <f t="shared" si="16"/>
        <v>0</v>
      </c>
    </row>
    <row r="109" spans="1:7" ht="12.75">
      <c r="A109" s="30">
        <f t="shared" si="18"/>
      </c>
      <c r="B109" s="19">
        <f aca="true" t="shared" si="19" ref="B109:B131">B108+1</f>
        <v>98</v>
      </c>
      <c r="C109" s="23">
        <f aca="true" t="shared" si="20" ref="C109:C131">G108</f>
        <v>0</v>
      </c>
      <c r="D109" s="24">
        <f t="shared" si="17"/>
        <v>0</v>
      </c>
      <c r="E109" s="9">
        <f aca="true" t="shared" si="21" ref="E109:E131">C109-D109</f>
        <v>0</v>
      </c>
      <c r="F109" s="9">
        <f t="shared" si="15"/>
        <v>0</v>
      </c>
      <c r="G109" s="22">
        <f t="shared" si="16"/>
        <v>0</v>
      </c>
    </row>
    <row r="110" spans="1:7" ht="12.75">
      <c r="A110" s="30">
        <f t="shared" si="18"/>
      </c>
      <c r="B110" s="19">
        <f t="shared" si="19"/>
        <v>99</v>
      </c>
      <c r="C110" s="23">
        <f t="shared" si="20"/>
        <v>0</v>
      </c>
      <c r="D110" s="24">
        <f t="shared" si="17"/>
        <v>0</v>
      </c>
      <c r="E110" s="9">
        <f t="shared" si="21"/>
        <v>0</v>
      </c>
      <c r="F110" s="9">
        <f t="shared" si="15"/>
        <v>0</v>
      </c>
      <c r="G110" s="22">
        <f t="shared" si="16"/>
        <v>0</v>
      </c>
    </row>
    <row r="111" spans="1:7" ht="12.75">
      <c r="A111" s="30">
        <f t="shared" si="18"/>
      </c>
      <c r="B111" s="19">
        <f t="shared" si="19"/>
        <v>100</v>
      </c>
      <c r="C111" s="23">
        <f t="shared" si="20"/>
        <v>0</v>
      </c>
      <c r="D111" s="24">
        <f t="shared" si="17"/>
        <v>0</v>
      </c>
      <c r="E111" s="9">
        <f t="shared" si="21"/>
        <v>0</v>
      </c>
      <c r="F111" s="9">
        <f t="shared" si="15"/>
        <v>0</v>
      </c>
      <c r="G111" s="22">
        <f t="shared" si="16"/>
        <v>0</v>
      </c>
    </row>
    <row r="112" spans="1:7" ht="12.75">
      <c r="A112" s="30">
        <f t="shared" si="18"/>
      </c>
      <c r="B112" s="19">
        <f t="shared" si="19"/>
        <v>101</v>
      </c>
      <c r="C112" s="23">
        <f t="shared" si="20"/>
        <v>0</v>
      </c>
      <c r="D112" s="24">
        <f t="shared" si="17"/>
        <v>0</v>
      </c>
      <c r="E112" s="9">
        <f t="shared" si="21"/>
        <v>0</v>
      </c>
      <c r="F112" s="9">
        <f t="shared" si="15"/>
        <v>0</v>
      </c>
      <c r="G112" s="22">
        <f t="shared" si="16"/>
        <v>0</v>
      </c>
    </row>
    <row r="113" spans="1:7" ht="12.75">
      <c r="A113" s="30">
        <f t="shared" si="18"/>
      </c>
      <c r="B113" s="19">
        <f t="shared" si="19"/>
        <v>102</v>
      </c>
      <c r="C113" s="23">
        <f t="shared" si="20"/>
        <v>0</v>
      </c>
      <c r="D113" s="24">
        <f t="shared" si="17"/>
        <v>0</v>
      </c>
      <c r="E113" s="9">
        <f t="shared" si="21"/>
        <v>0</v>
      </c>
      <c r="F113" s="9">
        <f t="shared" si="15"/>
        <v>0</v>
      </c>
      <c r="G113" s="22">
        <f t="shared" si="16"/>
        <v>0</v>
      </c>
    </row>
    <row r="114" spans="1:7" ht="12.75">
      <c r="A114" s="30">
        <f t="shared" si="18"/>
      </c>
      <c r="B114" s="19">
        <f t="shared" si="19"/>
        <v>103</v>
      </c>
      <c r="C114" s="23">
        <f t="shared" si="20"/>
        <v>0</v>
      </c>
      <c r="D114" s="24">
        <f t="shared" si="17"/>
        <v>0</v>
      </c>
      <c r="E114" s="9">
        <f t="shared" si="21"/>
        <v>0</v>
      </c>
      <c r="F114" s="9">
        <f t="shared" si="15"/>
        <v>0</v>
      </c>
      <c r="G114" s="22">
        <f t="shared" si="16"/>
        <v>0</v>
      </c>
    </row>
    <row r="115" spans="1:7" ht="12.75">
      <c r="A115" s="30">
        <f t="shared" si="18"/>
      </c>
      <c r="B115" s="19">
        <f t="shared" si="19"/>
        <v>104</v>
      </c>
      <c r="C115" s="23">
        <f t="shared" si="20"/>
        <v>0</v>
      </c>
      <c r="D115" s="24">
        <f t="shared" si="17"/>
        <v>0</v>
      </c>
      <c r="E115" s="9">
        <f t="shared" si="21"/>
        <v>0</v>
      </c>
      <c r="F115" s="9">
        <f t="shared" si="15"/>
        <v>0</v>
      </c>
      <c r="G115" s="22">
        <f t="shared" si="16"/>
        <v>0</v>
      </c>
    </row>
    <row r="116" spans="1:7" ht="12.75">
      <c r="A116" s="30">
        <f t="shared" si="18"/>
      </c>
      <c r="B116" s="19">
        <f t="shared" si="19"/>
        <v>105</v>
      </c>
      <c r="C116" s="23">
        <f t="shared" si="20"/>
        <v>0</v>
      </c>
      <c r="D116" s="24">
        <f t="shared" si="17"/>
        <v>0</v>
      </c>
      <c r="E116" s="9">
        <f t="shared" si="21"/>
        <v>0</v>
      </c>
      <c r="F116" s="9">
        <f t="shared" si="15"/>
        <v>0</v>
      </c>
      <c r="G116" s="22">
        <f t="shared" si="16"/>
        <v>0</v>
      </c>
    </row>
    <row r="117" spans="1:7" ht="12.75">
      <c r="A117" s="30">
        <f t="shared" si="18"/>
      </c>
      <c r="B117" s="19">
        <f t="shared" si="19"/>
        <v>106</v>
      </c>
      <c r="C117" s="23">
        <f t="shared" si="20"/>
        <v>0</v>
      </c>
      <c r="D117" s="24">
        <f t="shared" si="17"/>
        <v>0</v>
      </c>
      <c r="E117" s="9">
        <f t="shared" si="21"/>
        <v>0</v>
      </c>
      <c r="F117" s="9">
        <f t="shared" si="15"/>
        <v>0</v>
      </c>
      <c r="G117" s="22">
        <f t="shared" si="16"/>
        <v>0</v>
      </c>
    </row>
    <row r="118" spans="1:7" ht="12.75">
      <c r="A118" s="30">
        <f t="shared" si="18"/>
      </c>
      <c r="B118" s="19">
        <f t="shared" si="19"/>
        <v>107</v>
      </c>
      <c r="C118" s="23">
        <f t="shared" si="20"/>
        <v>0</v>
      </c>
      <c r="D118" s="24">
        <f t="shared" si="17"/>
        <v>0</v>
      </c>
      <c r="E118" s="9">
        <f t="shared" si="21"/>
        <v>0</v>
      </c>
      <c r="F118" s="9">
        <f t="shared" si="15"/>
        <v>0</v>
      </c>
      <c r="G118" s="22">
        <f t="shared" si="16"/>
        <v>0</v>
      </c>
    </row>
    <row r="119" spans="1:7" ht="12.75">
      <c r="A119" s="30">
        <f t="shared" si="18"/>
      </c>
      <c r="B119" s="19">
        <f t="shared" si="19"/>
        <v>108</v>
      </c>
      <c r="C119" s="23">
        <f t="shared" si="20"/>
        <v>0</v>
      </c>
      <c r="D119" s="24">
        <f t="shared" si="17"/>
        <v>0</v>
      </c>
      <c r="E119" s="9">
        <f t="shared" si="21"/>
        <v>0</v>
      </c>
      <c r="F119" s="9">
        <f t="shared" si="15"/>
        <v>0</v>
      </c>
      <c r="G119" s="22">
        <f t="shared" si="16"/>
        <v>0</v>
      </c>
    </row>
    <row r="120" spans="1:7" ht="12.75">
      <c r="A120" s="30">
        <f t="shared" si="18"/>
      </c>
      <c r="B120" s="19">
        <f t="shared" si="19"/>
        <v>109</v>
      </c>
      <c r="C120" s="23">
        <f t="shared" si="20"/>
        <v>0</v>
      </c>
      <c r="D120" s="24">
        <f t="shared" si="17"/>
        <v>0</v>
      </c>
      <c r="E120" s="9">
        <f t="shared" si="21"/>
        <v>0</v>
      </c>
      <c r="F120" s="9">
        <f t="shared" si="15"/>
        <v>0</v>
      </c>
      <c r="G120" s="22">
        <f t="shared" si="16"/>
        <v>0</v>
      </c>
    </row>
    <row r="121" spans="1:7" ht="12.75">
      <c r="A121" s="30">
        <f t="shared" si="18"/>
      </c>
      <c r="B121" s="19">
        <f t="shared" si="19"/>
        <v>110</v>
      </c>
      <c r="C121" s="23">
        <f t="shared" si="20"/>
        <v>0</v>
      </c>
      <c r="D121" s="24">
        <f t="shared" si="17"/>
        <v>0</v>
      </c>
      <c r="E121" s="9">
        <f t="shared" si="21"/>
        <v>0</v>
      </c>
      <c r="F121" s="9">
        <f t="shared" si="15"/>
        <v>0</v>
      </c>
      <c r="G121" s="22">
        <f t="shared" si="16"/>
        <v>0</v>
      </c>
    </row>
    <row r="122" spans="1:7" ht="12.75">
      <c r="A122" s="30">
        <f t="shared" si="18"/>
      </c>
      <c r="B122" s="19">
        <f t="shared" si="19"/>
        <v>111</v>
      </c>
      <c r="C122" s="23">
        <f t="shared" si="20"/>
        <v>0</v>
      </c>
      <c r="D122" s="24">
        <f t="shared" si="17"/>
        <v>0</v>
      </c>
      <c r="E122" s="9">
        <f t="shared" si="21"/>
        <v>0</v>
      </c>
      <c r="F122" s="9">
        <f t="shared" si="15"/>
        <v>0</v>
      </c>
      <c r="G122" s="22">
        <f t="shared" si="16"/>
        <v>0</v>
      </c>
    </row>
    <row r="123" spans="1:7" ht="12.75">
      <c r="A123" s="30">
        <f t="shared" si="18"/>
      </c>
      <c r="B123" s="19">
        <f t="shared" si="19"/>
        <v>112</v>
      </c>
      <c r="C123" s="23">
        <f t="shared" si="20"/>
        <v>0</v>
      </c>
      <c r="D123" s="24">
        <f t="shared" si="17"/>
        <v>0</v>
      </c>
      <c r="E123" s="9">
        <f t="shared" si="21"/>
        <v>0</v>
      </c>
      <c r="F123" s="9">
        <f t="shared" si="15"/>
        <v>0</v>
      </c>
      <c r="G123" s="22">
        <f t="shared" si="16"/>
        <v>0</v>
      </c>
    </row>
    <row r="124" spans="1:7" ht="12.75">
      <c r="A124" s="30">
        <f t="shared" si="18"/>
      </c>
      <c r="B124" s="19">
        <f t="shared" si="19"/>
        <v>113</v>
      </c>
      <c r="C124" s="23">
        <f t="shared" si="20"/>
        <v>0</v>
      </c>
      <c r="D124" s="24">
        <f t="shared" si="17"/>
        <v>0</v>
      </c>
      <c r="E124" s="9">
        <f t="shared" si="21"/>
        <v>0</v>
      </c>
      <c r="F124" s="9">
        <f t="shared" si="15"/>
        <v>0</v>
      </c>
      <c r="G124" s="22">
        <f t="shared" si="16"/>
        <v>0</v>
      </c>
    </row>
    <row r="125" spans="1:7" ht="12.75">
      <c r="A125" s="30">
        <f t="shared" si="18"/>
      </c>
      <c r="B125" s="19">
        <f t="shared" si="19"/>
        <v>114</v>
      </c>
      <c r="C125" s="23">
        <f t="shared" si="20"/>
        <v>0</v>
      </c>
      <c r="D125" s="24">
        <f t="shared" si="17"/>
        <v>0</v>
      </c>
      <c r="E125" s="9">
        <f t="shared" si="21"/>
        <v>0</v>
      </c>
      <c r="F125" s="9">
        <f t="shared" si="15"/>
        <v>0</v>
      </c>
      <c r="G125" s="22">
        <f t="shared" si="16"/>
        <v>0</v>
      </c>
    </row>
    <row r="126" spans="1:7" ht="12.75">
      <c r="A126" s="30">
        <f t="shared" si="18"/>
      </c>
      <c r="B126" s="19">
        <f t="shared" si="19"/>
        <v>115</v>
      </c>
      <c r="C126" s="23">
        <f t="shared" si="20"/>
        <v>0</v>
      </c>
      <c r="D126" s="24">
        <f t="shared" si="17"/>
        <v>0</v>
      </c>
      <c r="E126" s="9">
        <f t="shared" si="21"/>
        <v>0</v>
      </c>
      <c r="F126" s="9">
        <f t="shared" si="15"/>
        <v>0</v>
      </c>
      <c r="G126" s="22">
        <f t="shared" si="16"/>
        <v>0</v>
      </c>
    </row>
    <row r="127" spans="1:7" ht="12.75">
      <c r="A127" s="30">
        <f t="shared" si="18"/>
      </c>
      <c r="B127" s="19">
        <f t="shared" si="19"/>
        <v>116</v>
      </c>
      <c r="C127" s="23">
        <f t="shared" si="20"/>
        <v>0</v>
      </c>
      <c r="D127" s="24">
        <f t="shared" si="17"/>
        <v>0</v>
      </c>
      <c r="E127" s="9">
        <f t="shared" si="21"/>
        <v>0</v>
      </c>
      <c r="F127" s="9">
        <f t="shared" si="15"/>
        <v>0</v>
      </c>
      <c r="G127" s="22">
        <f t="shared" si="16"/>
        <v>0</v>
      </c>
    </row>
    <row r="128" spans="1:7" ht="12.75">
      <c r="A128" s="30">
        <f t="shared" si="18"/>
      </c>
      <c r="B128" s="19">
        <f t="shared" si="19"/>
        <v>117</v>
      </c>
      <c r="C128" s="23">
        <f t="shared" si="20"/>
        <v>0</v>
      </c>
      <c r="D128" s="24">
        <f t="shared" si="17"/>
        <v>0</v>
      </c>
      <c r="E128" s="9">
        <f t="shared" si="21"/>
        <v>0</v>
      </c>
      <c r="F128" s="9">
        <f t="shared" si="15"/>
        <v>0</v>
      </c>
      <c r="G128" s="22">
        <f t="shared" si="16"/>
        <v>0</v>
      </c>
    </row>
    <row r="129" spans="1:7" ht="12.75">
      <c r="A129" s="30">
        <f t="shared" si="18"/>
      </c>
      <c r="B129" s="19">
        <f t="shared" si="19"/>
        <v>118</v>
      </c>
      <c r="C129" s="23">
        <f t="shared" si="20"/>
        <v>0</v>
      </c>
      <c r="D129" s="24">
        <f t="shared" si="17"/>
        <v>0</v>
      </c>
      <c r="E129" s="9">
        <f t="shared" si="21"/>
        <v>0</v>
      </c>
      <c r="F129" s="9">
        <f t="shared" si="15"/>
        <v>0</v>
      </c>
      <c r="G129" s="22">
        <f t="shared" si="16"/>
        <v>0</v>
      </c>
    </row>
    <row r="130" spans="1:7" ht="12.75">
      <c r="A130" s="30">
        <f t="shared" si="18"/>
      </c>
      <c r="B130" s="19">
        <f t="shared" si="19"/>
        <v>119</v>
      </c>
      <c r="C130" s="23">
        <f t="shared" si="20"/>
        <v>0</v>
      </c>
      <c r="D130" s="24">
        <f t="shared" si="17"/>
        <v>0</v>
      </c>
      <c r="E130" s="9">
        <f t="shared" si="21"/>
        <v>0</v>
      </c>
      <c r="F130" s="9">
        <f t="shared" si="15"/>
        <v>0</v>
      </c>
      <c r="G130" s="22">
        <f t="shared" si="16"/>
        <v>0</v>
      </c>
    </row>
    <row r="131" spans="1:7" ht="12.75" thickBot="1">
      <c r="A131" s="30">
        <f t="shared" si="18"/>
      </c>
      <c r="B131" s="25">
        <f t="shared" si="19"/>
        <v>120</v>
      </c>
      <c r="C131" s="26">
        <f t="shared" si="20"/>
        <v>0</v>
      </c>
      <c r="D131" s="27">
        <f t="shared" si="17"/>
        <v>0</v>
      </c>
      <c r="E131" s="28">
        <f t="shared" si="21"/>
        <v>0</v>
      </c>
      <c r="F131" s="28">
        <f t="shared" si="15"/>
        <v>0</v>
      </c>
      <c r="G131" s="29">
        <f t="shared" si="16"/>
        <v>0</v>
      </c>
    </row>
    <row r="132" ht="12.75">
      <c r="A132" s="30">
        <f>IF(E131=0,"",B131+1)</f>
      </c>
    </row>
  </sheetData>
  <sheetProtection/>
  <conditionalFormatting sqref="B8">
    <cfRule type="cellIs" priority="1" dxfId="0" operator="equal" stopIfTrue="1">
      <formula>"Not paid off"</formula>
    </cfRule>
  </conditionalFormatting>
  <hyperlinks>
    <hyperlink ref="I2" location="IncomeTax!A1" display="Goto Income Tax Calculator"/>
    <hyperlink ref="I3" location="Mortgage!A1" display="Goto mortgage calculator"/>
    <hyperlink ref="I4" location="APR!A1" display="Goto "/>
    <hyperlink ref="I5" location="'Credit Card'!A1" display="Goto Credit Card Calculator"/>
  </hyperlink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5"/>
  <sheetViews>
    <sheetView zoomScale="195" zoomScaleNormal="195" zoomScalePageLayoutView="0" workbookViewId="0" topLeftCell="A1">
      <selection activeCell="E15" sqref="E15"/>
    </sheetView>
  </sheetViews>
  <sheetFormatPr defaultColWidth="8.8515625" defaultRowHeight="12.75"/>
  <cols>
    <col min="1" max="1" width="1.421875" style="0" customWidth="1"/>
    <col min="2" max="4" width="8.8515625" style="0" customWidth="1"/>
    <col min="5" max="5" width="9.140625" style="46" customWidth="1"/>
  </cols>
  <sheetData>
    <row r="2" spans="2:7" ht="12.75">
      <c r="B2" t="s">
        <v>16</v>
      </c>
      <c r="D2" t="s">
        <v>17</v>
      </c>
      <c r="E2" s="46">
        <v>0</v>
      </c>
      <c r="G2" s="92" t="s">
        <v>46</v>
      </c>
    </row>
    <row r="3" spans="4:7" ht="12.75">
      <c r="D3" t="s">
        <v>18</v>
      </c>
      <c r="E3" s="46">
        <f>E2</f>
        <v>0</v>
      </c>
      <c r="G3" s="93" t="s">
        <v>49</v>
      </c>
    </row>
    <row r="4" spans="4:7" ht="12.75">
      <c r="D4" t="s">
        <v>19</v>
      </c>
      <c r="E4" s="46">
        <f aca="true" t="shared" si="0" ref="E4:E13">E3</f>
        <v>0</v>
      </c>
      <c r="G4" s="93" t="s">
        <v>47</v>
      </c>
    </row>
    <row r="5" spans="4:7" ht="12.75">
      <c r="D5" t="s">
        <v>20</v>
      </c>
      <c r="E5" s="46">
        <v>0.17</v>
      </c>
      <c r="G5" s="93" t="s">
        <v>48</v>
      </c>
    </row>
    <row r="6" spans="4:5" ht="12.75">
      <c r="D6" t="s">
        <v>21</v>
      </c>
      <c r="E6" s="46">
        <f t="shared" si="0"/>
        <v>0.17</v>
      </c>
    </row>
    <row r="7" spans="4:5" ht="12.75">
      <c r="D7" t="s">
        <v>22</v>
      </c>
      <c r="E7" s="46">
        <f t="shared" si="0"/>
        <v>0.17</v>
      </c>
    </row>
    <row r="8" spans="4:5" ht="12.75">
      <c r="D8" t="s">
        <v>23</v>
      </c>
      <c r="E8" s="46">
        <f t="shared" si="0"/>
        <v>0.17</v>
      </c>
    </row>
    <row r="9" spans="4:5" ht="12.75">
      <c r="D9" t="s">
        <v>24</v>
      </c>
      <c r="E9" s="46">
        <f t="shared" si="0"/>
        <v>0.17</v>
      </c>
    </row>
    <row r="10" spans="4:5" ht="12.75">
      <c r="D10" t="s">
        <v>25</v>
      </c>
      <c r="E10" s="46">
        <f t="shared" si="0"/>
        <v>0.17</v>
      </c>
    </row>
    <row r="11" spans="4:5" ht="12.75">
      <c r="D11" t="s">
        <v>26</v>
      </c>
      <c r="E11" s="46">
        <f t="shared" si="0"/>
        <v>0.17</v>
      </c>
    </row>
    <row r="12" spans="4:5" ht="12.75">
      <c r="D12" t="s">
        <v>27</v>
      </c>
      <c r="E12" s="46">
        <f t="shared" si="0"/>
        <v>0.17</v>
      </c>
    </row>
    <row r="13" spans="4:5" ht="12.75">
      <c r="D13" t="s">
        <v>28</v>
      </c>
      <c r="E13" s="46">
        <f t="shared" si="0"/>
        <v>0.17</v>
      </c>
    </row>
    <row r="15" spans="4:6" ht="12.75">
      <c r="D15" t="s">
        <v>29</v>
      </c>
      <c r="E15" s="46">
        <f>AVERAGE(E2:E13)</f>
        <v>0.12749999999999997</v>
      </c>
      <c r="F15" s="50" t="s">
        <v>33</v>
      </c>
    </row>
  </sheetData>
  <sheetProtection/>
  <hyperlinks>
    <hyperlink ref="G2" location="IncomeTax!A1" display="Goto Income Tax Calculator"/>
    <hyperlink ref="G3" location="Mortgage!A1" display="Goto mortgage calculator"/>
    <hyperlink ref="G4" location="APR!A1" display="Goto "/>
    <hyperlink ref="G5" location="'Credit Card'!A1" display="Goto Credit Card Calculator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214"/>
  <sheetViews>
    <sheetView zoomScale="110" zoomScaleNormal="110" zoomScalePageLayoutView="0" workbookViewId="0" topLeftCell="A1">
      <selection activeCell="X25" sqref="F25:X28"/>
    </sheetView>
  </sheetViews>
  <sheetFormatPr defaultColWidth="11.421875" defaultRowHeight="12.75"/>
  <cols>
    <col min="1" max="1" width="0.85546875" style="47" customWidth="1"/>
    <col min="2" max="2" width="16.140625" style="47" customWidth="1"/>
    <col min="3" max="3" width="5.140625" style="47" customWidth="1"/>
    <col min="4" max="4" width="12.28125" style="48" bestFit="1" customWidth="1"/>
    <col min="5" max="5" width="0.71875" style="48" customWidth="1"/>
    <col min="6" max="6" width="10.8515625" style="48" customWidth="1"/>
    <col min="7" max="7" width="0.71875" style="48" customWidth="1"/>
    <col min="8" max="8" width="13.140625" style="49" hidden="1" customWidth="1"/>
    <col min="9" max="9" width="13.140625" style="54" hidden="1" customWidth="1"/>
    <col min="10" max="10" width="0.71875" style="54" hidden="1" customWidth="1"/>
    <col min="11" max="11" width="13.140625" style="49" hidden="1" customWidth="1"/>
    <col min="12" max="12" width="13.140625" style="54" hidden="1" customWidth="1"/>
    <col min="13" max="13" width="0.71875" style="54" hidden="1" customWidth="1"/>
    <col min="14" max="14" width="12.28125" style="52" hidden="1" customWidth="1"/>
    <col min="15" max="15" width="15.00390625" style="60" hidden="1" customWidth="1"/>
    <col min="16" max="16" width="0.85546875" style="47" hidden="1" customWidth="1"/>
    <col min="17" max="17" width="12.28125" style="52" hidden="1" customWidth="1"/>
    <col min="18" max="18" width="15.00390625" style="60" hidden="1" customWidth="1"/>
    <col min="19" max="19" width="0.85546875" style="47" hidden="1" customWidth="1"/>
    <col min="20" max="20" width="12.28125" style="52" hidden="1" customWidth="1"/>
    <col min="21" max="21" width="15.00390625" style="60" hidden="1" customWidth="1"/>
    <col min="22" max="22" width="0.85546875" style="47" customWidth="1"/>
    <col min="23" max="23" width="12.28125" style="52" customWidth="1"/>
    <col min="24" max="24" width="15.00390625" style="60" bestFit="1" customWidth="1"/>
    <col min="25" max="25" width="0.85546875" style="47" customWidth="1"/>
    <col min="26" max="26" width="12.28125" style="52" customWidth="1"/>
    <col min="27" max="27" width="15.00390625" style="60" bestFit="1" customWidth="1"/>
    <col min="28" max="28" width="0.85546875" style="49" customWidth="1"/>
    <col min="29" max="16384" width="11.421875" style="47" customWidth="1"/>
  </cols>
  <sheetData>
    <row r="1" ht="6.75" customHeight="1"/>
    <row r="2" spans="2:29" ht="12.75">
      <c r="B2" s="51" t="s">
        <v>34</v>
      </c>
      <c r="C2" s="51"/>
      <c r="F2" s="148">
        <f>W6-W5</f>
        <v>103650</v>
      </c>
      <c r="H2" s="63" t="s">
        <v>35</v>
      </c>
      <c r="I2" s="64"/>
      <c r="J2" s="56"/>
      <c r="K2" s="74" t="s">
        <v>36</v>
      </c>
      <c r="L2" s="75"/>
      <c r="M2" s="58"/>
      <c r="N2" s="74" t="s">
        <v>37</v>
      </c>
      <c r="O2" s="78"/>
      <c r="Q2" s="74" t="s">
        <v>43</v>
      </c>
      <c r="R2" s="78"/>
      <c r="T2" s="74" t="s">
        <v>53</v>
      </c>
      <c r="U2" s="78"/>
      <c r="W2" s="115">
        <v>0.9473684210526315</v>
      </c>
      <c r="X2" s="78"/>
      <c r="Z2" s="115">
        <v>0.95</v>
      </c>
      <c r="AA2" s="78"/>
      <c r="AC2" s="114" t="s">
        <v>55</v>
      </c>
    </row>
    <row r="3" spans="8:27" ht="6.75" customHeight="1">
      <c r="H3" s="65"/>
      <c r="I3" s="66"/>
      <c r="K3" s="65"/>
      <c r="L3" s="66"/>
      <c r="N3" s="79"/>
      <c r="O3" s="80"/>
      <c r="Q3" s="79"/>
      <c r="R3" s="80"/>
      <c r="T3" s="79"/>
      <c r="U3" s="80"/>
      <c r="W3" s="79"/>
      <c r="X3" s="80"/>
      <c r="Z3" s="79"/>
      <c r="AA3" s="80"/>
    </row>
    <row r="4" spans="2:27" ht="12.75">
      <c r="B4" s="47" t="s">
        <v>56</v>
      </c>
      <c r="F4" s="53">
        <v>0</v>
      </c>
      <c r="H4" s="67">
        <v>6475</v>
      </c>
      <c r="I4" s="68"/>
      <c r="J4" s="57"/>
      <c r="K4" s="67">
        <v>7475</v>
      </c>
      <c r="L4" s="68"/>
      <c r="M4" s="57"/>
      <c r="N4" s="67">
        <v>8105</v>
      </c>
      <c r="O4" s="80"/>
      <c r="Q4" s="67">
        <v>9440</v>
      </c>
      <c r="R4" s="80"/>
      <c r="T4" s="67">
        <v>10000</v>
      </c>
      <c r="U4" s="80"/>
      <c r="W4" s="119">
        <v>11850</v>
      </c>
      <c r="X4" s="120"/>
      <c r="Y4" s="121"/>
      <c r="Z4" s="119">
        <v>12500</v>
      </c>
      <c r="AA4" s="120"/>
    </row>
    <row r="5" spans="2:31" ht="12" customHeight="1">
      <c r="B5" s="47" t="s">
        <v>44</v>
      </c>
      <c r="F5" s="53">
        <v>0.2</v>
      </c>
      <c r="H5" s="67">
        <v>37400</v>
      </c>
      <c r="I5" s="68"/>
      <c r="J5" s="57"/>
      <c r="K5" s="67">
        <v>35000</v>
      </c>
      <c r="L5" s="68"/>
      <c r="M5" s="57"/>
      <c r="N5" s="67">
        <v>34370</v>
      </c>
      <c r="O5" s="80"/>
      <c r="Q5" s="67">
        <v>32010</v>
      </c>
      <c r="R5" s="80"/>
      <c r="T5" s="67">
        <v>31865</v>
      </c>
      <c r="U5" s="80"/>
      <c r="W5" s="119">
        <f>W4+34500</f>
        <v>46350</v>
      </c>
      <c r="X5" s="120"/>
      <c r="Y5" s="121"/>
      <c r="Z5" s="119">
        <f>Z4+37500</f>
        <v>50000</v>
      </c>
      <c r="AA5" s="120"/>
      <c r="AD5" s="118"/>
      <c r="AE5" s="118"/>
    </row>
    <row r="6" spans="2:31" ht="12.75">
      <c r="B6" s="47" t="s">
        <v>45</v>
      </c>
      <c r="F6" s="53">
        <v>0.4</v>
      </c>
      <c r="H6" s="67">
        <v>150000</v>
      </c>
      <c r="I6" s="68"/>
      <c r="J6" s="57"/>
      <c r="K6" s="67">
        <v>150000</v>
      </c>
      <c r="L6" s="68"/>
      <c r="M6" s="57"/>
      <c r="N6" s="67">
        <v>150000</v>
      </c>
      <c r="O6" s="80"/>
      <c r="Q6" s="67">
        <v>150000</v>
      </c>
      <c r="R6" s="80"/>
      <c r="T6" s="67">
        <v>150000</v>
      </c>
      <c r="U6" s="80"/>
      <c r="W6" s="119">
        <v>150000</v>
      </c>
      <c r="X6" s="120"/>
      <c r="Y6" s="121"/>
      <c r="Z6" s="119">
        <v>150000</v>
      </c>
      <c r="AA6" s="120"/>
      <c r="AD6" s="118"/>
      <c r="AE6" s="118"/>
    </row>
    <row r="7" spans="2:31" ht="12.75">
      <c r="B7" s="47" t="s">
        <v>30</v>
      </c>
      <c r="F7" s="53">
        <v>0.45</v>
      </c>
      <c r="H7" s="67"/>
      <c r="I7" s="68"/>
      <c r="J7" s="57"/>
      <c r="K7" s="67"/>
      <c r="L7" s="68"/>
      <c r="M7" s="57"/>
      <c r="N7" s="67"/>
      <c r="O7" s="80"/>
      <c r="Q7" s="67"/>
      <c r="R7" s="80"/>
      <c r="T7" s="67"/>
      <c r="U7" s="80"/>
      <c r="W7" s="119"/>
      <c r="X7" s="120"/>
      <c r="Y7" s="121"/>
      <c r="Z7" s="119"/>
      <c r="AA7" s="120"/>
      <c r="AD7" s="118"/>
      <c r="AE7" s="118"/>
    </row>
    <row r="8" spans="8:31" ht="6.75" customHeight="1">
      <c r="H8" s="65"/>
      <c r="I8" s="66"/>
      <c r="K8" s="65"/>
      <c r="L8" s="66"/>
      <c r="N8" s="79"/>
      <c r="O8" s="80"/>
      <c r="Q8" s="79"/>
      <c r="R8" s="80"/>
      <c r="T8" s="79"/>
      <c r="U8" s="80"/>
      <c r="W8" s="122"/>
      <c r="X8" s="120"/>
      <c r="Y8" s="121"/>
      <c r="Z8" s="122"/>
      <c r="AA8" s="120"/>
      <c r="AD8" s="118"/>
      <c r="AE8" s="118"/>
    </row>
    <row r="9" spans="2:31" ht="12.75">
      <c r="B9" s="55" t="s">
        <v>32</v>
      </c>
      <c r="C9" s="55"/>
      <c r="H9" s="65"/>
      <c r="I9" s="66"/>
      <c r="K9" s="76"/>
      <c r="L9" s="77"/>
      <c r="M9" s="59"/>
      <c r="N9" s="76"/>
      <c r="O9" s="77"/>
      <c r="Q9" s="76"/>
      <c r="R9" s="77"/>
      <c r="T9" s="76"/>
      <c r="U9" s="77"/>
      <c r="W9" s="123"/>
      <c r="X9" s="124"/>
      <c r="Y9" s="121"/>
      <c r="Z9" s="123"/>
      <c r="AA9" s="124"/>
      <c r="AD9" s="118"/>
      <c r="AE9" s="118"/>
    </row>
    <row r="10" spans="2:31" ht="12.75">
      <c r="B10" s="139" t="s">
        <v>57</v>
      </c>
      <c r="H10" s="65"/>
      <c r="I10" s="66"/>
      <c r="K10" s="65"/>
      <c r="L10" s="66"/>
      <c r="N10" s="79"/>
      <c r="O10" s="80"/>
      <c r="Q10" s="79"/>
      <c r="R10" s="80"/>
      <c r="T10" s="79"/>
      <c r="U10" s="80"/>
      <c r="W10" s="122"/>
      <c r="X10" s="120"/>
      <c r="Y10" s="121"/>
      <c r="Z10" s="122"/>
      <c r="AA10" s="120"/>
      <c r="AD10" s="118"/>
      <c r="AE10" s="118"/>
    </row>
    <row r="11" spans="2:27" ht="12.75">
      <c r="B11" s="81"/>
      <c r="C11" s="116"/>
      <c r="D11" s="82" t="s">
        <v>40</v>
      </c>
      <c r="E11" s="83"/>
      <c r="F11" s="84" t="s">
        <v>41</v>
      </c>
      <c r="H11" s="69" t="str">
        <f>D11</f>
        <v>Annually</v>
      </c>
      <c r="I11" s="70" t="str">
        <f>F11</f>
        <v>Monthly</v>
      </c>
      <c r="J11" s="61"/>
      <c r="K11" s="69" t="str">
        <f>H11</f>
        <v>Annually</v>
      </c>
      <c r="L11" s="70" t="str">
        <f>I11</f>
        <v>Monthly</v>
      </c>
      <c r="M11" s="61"/>
      <c r="N11" s="69" t="str">
        <f>K11</f>
        <v>Annually</v>
      </c>
      <c r="O11" s="70" t="str">
        <f>L11</f>
        <v>Monthly</v>
      </c>
      <c r="Q11" s="69" t="str">
        <f>N11</f>
        <v>Annually</v>
      </c>
      <c r="R11" s="70" t="str">
        <f>O11</f>
        <v>Monthly</v>
      </c>
      <c r="T11" s="69" t="str">
        <f>Q11</f>
        <v>Annually</v>
      </c>
      <c r="U11" s="70" t="str">
        <f>R11</f>
        <v>Monthly</v>
      </c>
      <c r="W11" s="125" t="str">
        <f>T11</f>
        <v>Annually</v>
      </c>
      <c r="X11" s="126" t="str">
        <f>U11</f>
        <v>Monthly</v>
      </c>
      <c r="Y11" s="121"/>
      <c r="Z11" s="125" t="str">
        <f>W11</f>
        <v>Annually</v>
      </c>
      <c r="AA11" s="126" t="str">
        <f>X11</f>
        <v>Monthly</v>
      </c>
    </row>
    <row r="12" spans="2:27" ht="12.75">
      <c r="B12" s="85" t="s">
        <v>38</v>
      </c>
      <c r="C12" s="117"/>
      <c r="D12" s="106">
        <v>29450</v>
      </c>
      <c r="E12" s="86"/>
      <c r="F12" s="66">
        <f>D12/12</f>
        <v>2454.1666666666665</v>
      </c>
      <c r="H12" s="71"/>
      <c r="I12" s="72"/>
      <c r="J12" s="62"/>
      <c r="K12" s="71"/>
      <c r="L12" s="72"/>
      <c r="M12" s="62"/>
      <c r="N12" s="79"/>
      <c r="O12" s="66"/>
      <c r="Q12" s="79"/>
      <c r="R12" s="66"/>
      <c r="T12" s="79"/>
      <c r="U12" s="66"/>
      <c r="W12" s="122"/>
      <c r="X12" s="127"/>
      <c r="Y12" s="121"/>
      <c r="Z12" s="122"/>
      <c r="AA12" s="127"/>
    </row>
    <row r="13" spans="2:27" ht="12.75">
      <c r="B13" s="87" t="s">
        <v>39</v>
      </c>
      <c r="C13" s="149">
        <v>0</v>
      </c>
      <c r="D13" s="88">
        <f>D12*C13</f>
        <v>0</v>
      </c>
      <c r="E13" s="89"/>
      <c r="F13" s="73">
        <f>D13/12</f>
        <v>0</v>
      </c>
      <c r="H13" s="71"/>
      <c r="I13" s="72"/>
      <c r="J13" s="62"/>
      <c r="K13" s="71"/>
      <c r="L13" s="72"/>
      <c r="M13" s="62"/>
      <c r="N13" s="79"/>
      <c r="O13" s="66"/>
      <c r="Q13" s="79"/>
      <c r="R13" s="66"/>
      <c r="T13" s="79"/>
      <c r="U13" s="66"/>
      <c r="W13" s="122"/>
      <c r="X13" s="127"/>
      <c r="Y13" s="121"/>
      <c r="Z13" s="122"/>
      <c r="AA13" s="127"/>
    </row>
    <row r="14" spans="2:27" ht="12.75">
      <c r="B14" s="47" t="s">
        <v>42</v>
      </c>
      <c r="H14" s="65">
        <f>IF($D12-$D13-H4&lt;0,0,$D12-$D13-H4)</f>
        <v>22975</v>
      </c>
      <c r="I14" s="66">
        <f>H14/12</f>
        <v>1914.5833333333333</v>
      </c>
      <c r="K14" s="65">
        <f>IF($D12-$D13-K4&lt;0,0,$D12-$D13-K4)</f>
        <v>21975</v>
      </c>
      <c r="L14" s="66">
        <f>K14/12</f>
        <v>1831.25</v>
      </c>
      <c r="N14" s="65">
        <f>IF($D12-$D13-N4&lt;0,0,$D12-$D13-N4)</f>
        <v>21345</v>
      </c>
      <c r="O14" s="66">
        <f>N14/12</f>
        <v>1778.75</v>
      </c>
      <c r="Q14" s="65">
        <f>IF($D12-$D13-Q4&lt;0,0,$D12-$D13-Q4)</f>
        <v>20010</v>
      </c>
      <c r="R14" s="66">
        <f>Q14/12</f>
        <v>1667.5</v>
      </c>
      <c r="T14" s="65">
        <f>IF($D12-$D13-T4&lt;0,0,$D12-$D13-T4)</f>
        <v>19450</v>
      </c>
      <c r="U14" s="66">
        <f>T14/12</f>
        <v>1620.8333333333333</v>
      </c>
      <c r="W14" s="128">
        <f>IF($D12-$D13-W4&lt;0,0,$D12-$D13-W4)</f>
        <v>17600</v>
      </c>
      <c r="X14" s="127">
        <f>W14/12</f>
        <v>1466.6666666666667</v>
      </c>
      <c r="Y14" s="121"/>
      <c r="Z14" s="128">
        <f>IF($D12-$D13-Z4&lt;0,0,$D12-$D13-Z4)</f>
        <v>16950</v>
      </c>
      <c r="AA14" s="127">
        <f>Z14/12</f>
        <v>1412.5</v>
      </c>
    </row>
    <row r="15" spans="8:27" ht="12.75">
      <c r="H15" s="65"/>
      <c r="I15" s="66"/>
      <c r="K15" s="65"/>
      <c r="L15" s="66"/>
      <c r="N15" s="79"/>
      <c r="O15" s="66"/>
      <c r="Q15" s="79"/>
      <c r="R15" s="66"/>
      <c r="T15" s="79"/>
      <c r="U15" s="66"/>
      <c r="W15" s="122"/>
      <c r="X15" s="127"/>
      <c r="Y15" s="121"/>
      <c r="Z15" s="122"/>
      <c r="AA15" s="127"/>
    </row>
    <row r="16" spans="4:27" ht="12.75">
      <c r="D16" s="47" t="s">
        <v>31</v>
      </c>
      <c r="F16" s="48">
        <v>0.2</v>
      </c>
      <c r="H16" s="109">
        <f>H$14*$F16</f>
        <v>4595</v>
      </c>
      <c r="I16" s="110">
        <f aca="true" t="shared" si="0" ref="I16:L18">H16/12</f>
        <v>382.9166666666667</v>
      </c>
      <c r="J16" s="111"/>
      <c r="K16" s="109">
        <f>K$14*$F16</f>
        <v>4395</v>
      </c>
      <c r="L16" s="110">
        <f t="shared" si="0"/>
        <v>366.25</v>
      </c>
      <c r="M16" s="111"/>
      <c r="N16" s="109">
        <f>N$14*$F16</f>
        <v>4269</v>
      </c>
      <c r="O16" s="110">
        <f>N16/12</f>
        <v>355.75</v>
      </c>
      <c r="P16" s="112"/>
      <c r="Q16" s="109">
        <f>Q$14*$F16</f>
        <v>4002</v>
      </c>
      <c r="R16" s="110">
        <f>Q16/12</f>
        <v>333.5</v>
      </c>
      <c r="S16" s="112"/>
      <c r="T16" s="109">
        <f>T$14*$F16</f>
        <v>3890</v>
      </c>
      <c r="U16" s="110">
        <f>T16/12</f>
        <v>324.1666666666667</v>
      </c>
      <c r="V16" s="112"/>
      <c r="W16" s="129">
        <f>W$14*$F16</f>
        <v>3520</v>
      </c>
      <c r="X16" s="150">
        <f>W16/12</f>
        <v>293.3333333333333</v>
      </c>
      <c r="Y16" s="131"/>
      <c r="Z16" s="129">
        <f>Z$14*$F16</f>
        <v>3390</v>
      </c>
      <c r="AA16" s="130">
        <f>Z16/12</f>
        <v>282.5</v>
      </c>
    </row>
    <row r="17" spans="6:27" ht="12.75">
      <c r="F17" s="48">
        <v>0.4</v>
      </c>
      <c r="H17" s="109">
        <f>IF(H14&lt;H5,0,(H14-H5)*0.2)</f>
        <v>0</v>
      </c>
      <c r="I17" s="110">
        <f t="shared" si="0"/>
        <v>0</v>
      </c>
      <c r="J17" s="111"/>
      <c r="K17" s="109">
        <f>IF(K14&lt;K5,0,(K14-K5)*0.2)</f>
        <v>0</v>
      </c>
      <c r="L17" s="110">
        <f t="shared" si="0"/>
        <v>0</v>
      </c>
      <c r="M17" s="111"/>
      <c r="N17" s="109">
        <f>IF(N14&lt;N5,0,(N14-N5)*0.2)</f>
        <v>0</v>
      </c>
      <c r="O17" s="110">
        <f>N17/12</f>
        <v>0</v>
      </c>
      <c r="P17" s="112"/>
      <c r="Q17" s="109">
        <f>IF(Q14&lt;Q5,0,(Q14-Q5)*0.2)</f>
        <v>0</v>
      </c>
      <c r="R17" s="110">
        <f>Q17/12</f>
        <v>0</v>
      </c>
      <c r="S17" s="112"/>
      <c r="T17" s="109">
        <f>IF(T14&lt;T5,0,(T14-T5)*0.2)</f>
        <v>0</v>
      </c>
      <c r="U17" s="110">
        <f>T17/12</f>
        <v>0</v>
      </c>
      <c r="V17" s="112"/>
      <c r="W17" s="129">
        <f>IF(W14&lt;W5,0,(W14-W5)*0.2)</f>
        <v>0</v>
      </c>
      <c r="X17" s="130">
        <f>W17/12</f>
        <v>0</v>
      </c>
      <c r="Y17" s="131"/>
      <c r="Z17" s="129">
        <f>IF(Z14&lt;Z5,0,(Z14-Z5)*0.2)</f>
        <v>0</v>
      </c>
      <c r="AA17" s="130">
        <f>Z17/12</f>
        <v>0</v>
      </c>
    </row>
    <row r="18" spans="6:27" ht="12.75">
      <c r="F18" s="90">
        <v>0.45</v>
      </c>
      <c r="H18" s="109">
        <f>IF(H14&lt;H6,0,(H14-H6)*0.1)</f>
        <v>0</v>
      </c>
      <c r="I18" s="110">
        <f t="shared" si="0"/>
        <v>0</v>
      </c>
      <c r="J18" s="111"/>
      <c r="K18" s="109">
        <f>IF(K14&lt;K6,0,(K14-K6)*0.1)</f>
        <v>0</v>
      </c>
      <c r="L18" s="110">
        <f t="shared" si="0"/>
        <v>0</v>
      </c>
      <c r="M18" s="111"/>
      <c r="N18" s="109">
        <f>IF(N14&lt;N6,0,(N14-N6)*0.1)</f>
        <v>0</v>
      </c>
      <c r="O18" s="110">
        <f>N18/12</f>
        <v>0</v>
      </c>
      <c r="P18" s="113"/>
      <c r="Q18" s="109">
        <f>IF(Q14&lt;Q6,0,(Q14-Q6)*0.05)</f>
        <v>0</v>
      </c>
      <c r="R18" s="110">
        <f>Q18/12</f>
        <v>0</v>
      </c>
      <c r="S18" s="113"/>
      <c r="T18" s="109">
        <f>IF(T14&lt;T6,0,(T14-T6)*0.05)</f>
        <v>0</v>
      </c>
      <c r="U18" s="110">
        <f>T18/12</f>
        <v>0</v>
      </c>
      <c r="V18" s="113"/>
      <c r="W18" s="129">
        <f>IF(W14&lt;W6,0,(W14-W6)*0.05)</f>
        <v>0</v>
      </c>
      <c r="X18" s="130">
        <f>W18/12</f>
        <v>0</v>
      </c>
      <c r="Y18" s="132"/>
      <c r="Z18" s="129">
        <f>IF(Z14&lt;Z6,0,(Z14-Z6)*0.05)</f>
        <v>0</v>
      </c>
      <c r="AA18" s="130">
        <f>Z18/12</f>
        <v>0</v>
      </c>
    </row>
    <row r="19" spans="4:27" ht="12.75">
      <c r="D19" s="48" t="s">
        <v>54</v>
      </c>
      <c r="F19" s="90"/>
      <c r="H19" s="107">
        <f>IF(SUM(H16:H18)=0,"",SUM(H16:H18))</f>
        <v>4595</v>
      </c>
      <c r="I19" s="108">
        <f>H19/12</f>
        <v>382.9166666666667</v>
      </c>
      <c r="K19" s="107">
        <f>IF(SUM(K16:K18)=0,"",SUM(K16:K18))</f>
        <v>4395</v>
      </c>
      <c r="L19" s="108">
        <f>K19/12</f>
        <v>366.25</v>
      </c>
      <c r="N19" s="107">
        <f>IF(SUM(N16:N18)=0,"",SUM(N16:N18))</f>
        <v>4269</v>
      </c>
      <c r="O19" s="108">
        <f>N19/12</f>
        <v>355.75</v>
      </c>
      <c r="Q19" s="107">
        <f>IF(SUM(Q16:Q18)=0,"",SUM(Q16:Q18))</f>
        <v>4002</v>
      </c>
      <c r="R19" s="108">
        <f>Q19/12</f>
        <v>333.5</v>
      </c>
      <c r="T19" s="107">
        <f>IF(SUM(T16:T18)=0,"",SUM(T16:T18))</f>
        <v>3890</v>
      </c>
      <c r="U19" s="108">
        <f>T19/12</f>
        <v>324.1666666666667</v>
      </c>
      <c r="W19" s="133">
        <f>IF(SUM(W16:W18)=0,"",SUM(W16:W18))</f>
        <v>3520</v>
      </c>
      <c r="X19" s="134">
        <f>W19/12</f>
        <v>293.3333333333333</v>
      </c>
      <c r="Y19" s="121"/>
      <c r="Z19" s="133">
        <f>IF(SUM(Z16:Z18)=0,"",SUM(Z16:Z18))</f>
        <v>3390</v>
      </c>
      <c r="AA19" s="134">
        <f>Z19/12</f>
        <v>282.5</v>
      </c>
    </row>
    <row r="20" spans="23:30" ht="12.75">
      <c r="W20" s="135"/>
      <c r="X20" s="136"/>
      <c r="Y20" s="121"/>
      <c r="Z20" s="135"/>
      <c r="AA20" s="136"/>
      <c r="AD20" s="151"/>
    </row>
    <row r="21" spans="2:30" ht="12.75">
      <c r="B21" s="47" t="s">
        <v>52</v>
      </c>
      <c r="H21" s="94">
        <f>$D$12-SUM(H16:H18)-D13</f>
        <v>24855</v>
      </c>
      <c r="I21" s="95">
        <f>H21/12</f>
        <v>2071.25</v>
      </c>
      <c r="K21" s="94">
        <f>$D$12-SUM(K16:K18)-D13</f>
        <v>25055</v>
      </c>
      <c r="L21" s="95">
        <f>K21/12</f>
        <v>2087.9166666666665</v>
      </c>
      <c r="N21" s="94">
        <f>$D$12-SUM(N16:N18)-D13</f>
        <v>25181</v>
      </c>
      <c r="O21" s="95">
        <f>N21/12</f>
        <v>2098.4166666666665</v>
      </c>
      <c r="Q21" s="94">
        <f>$D$12-SUM(Q16:Q18)-D13</f>
        <v>25448</v>
      </c>
      <c r="R21" s="95">
        <f>Q21/12</f>
        <v>2120.6666666666665</v>
      </c>
      <c r="T21" s="94">
        <f>$D$12-SUM(T16:T18)-G13</f>
        <v>25560</v>
      </c>
      <c r="U21" s="95">
        <f>T21/12</f>
        <v>2130</v>
      </c>
      <c r="W21" s="137">
        <f>$D$12-SUM(W16:W18)-J13</f>
        <v>25930</v>
      </c>
      <c r="X21" s="138">
        <f>W21/12</f>
        <v>2160.8333333333335</v>
      </c>
      <c r="Y21" s="121"/>
      <c r="Z21" s="137">
        <f>$D$12-SUM(Z16:Z18)-M13</f>
        <v>26060</v>
      </c>
      <c r="AA21" s="138">
        <f>Z21/12</f>
        <v>2171.6666666666665</v>
      </c>
      <c r="AD21" s="151"/>
    </row>
    <row r="24" spans="2:3" ht="12.75">
      <c r="B24" s="92" t="s">
        <v>46</v>
      </c>
      <c r="C24" s="92"/>
    </row>
    <row r="25" spans="2:3" ht="12.75">
      <c r="B25" s="93" t="s">
        <v>49</v>
      </c>
      <c r="C25" s="93"/>
    </row>
    <row r="26" spans="2:3" ht="12.75">
      <c r="B26" s="93" t="s">
        <v>47</v>
      </c>
      <c r="C26" s="93"/>
    </row>
    <row r="27" spans="2:3" ht="12.75">
      <c r="B27" s="93" t="s">
        <v>48</v>
      </c>
      <c r="C27" s="93"/>
    </row>
    <row r="131" ht="12.75">
      <c r="X131" s="136"/>
    </row>
    <row r="132" ht="12.75">
      <c r="X132" s="136"/>
    </row>
    <row r="133" ht="12.75">
      <c r="X133" s="136"/>
    </row>
    <row r="134" ht="12.75">
      <c r="X134" s="136"/>
    </row>
    <row r="135" ht="12.75">
      <c r="X135" s="136"/>
    </row>
    <row r="136" ht="12.75">
      <c r="X136" s="136"/>
    </row>
    <row r="137" ht="12.75">
      <c r="X137" s="136"/>
    </row>
    <row r="138" ht="12.75">
      <c r="X138" s="136"/>
    </row>
    <row r="139" ht="12.75">
      <c r="X139" s="136"/>
    </row>
    <row r="140" ht="12.75">
      <c r="X140" s="136"/>
    </row>
    <row r="141" ht="12.75">
      <c r="X141" s="136"/>
    </row>
    <row r="142" ht="12.75">
      <c r="X142" s="136"/>
    </row>
    <row r="143" ht="12.75">
      <c r="X143" s="136"/>
    </row>
    <row r="144" ht="12.75">
      <c r="X144" s="136"/>
    </row>
    <row r="145" ht="12.75">
      <c r="X145" s="136"/>
    </row>
    <row r="146" ht="12.75">
      <c r="X146" s="136"/>
    </row>
    <row r="147" ht="12.75">
      <c r="X147" s="136"/>
    </row>
    <row r="148" ht="12.75">
      <c r="X148" s="136"/>
    </row>
    <row r="149" ht="12.75">
      <c r="X149" s="136"/>
    </row>
    <row r="150" ht="12.75">
      <c r="X150" s="136"/>
    </row>
    <row r="151" ht="12.75">
      <c r="X151" s="136"/>
    </row>
    <row r="152" ht="12.75">
      <c r="X152" s="136"/>
    </row>
    <row r="153" ht="12.75">
      <c r="X153" s="136"/>
    </row>
    <row r="154" ht="12.75">
      <c r="X154" s="136"/>
    </row>
    <row r="155" ht="12.75">
      <c r="X155" s="136"/>
    </row>
    <row r="156" ht="12.75">
      <c r="X156" s="136"/>
    </row>
    <row r="157" ht="12.75">
      <c r="X157" s="136"/>
    </row>
    <row r="158" ht="12.75">
      <c r="X158" s="136"/>
    </row>
    <row r="159" ht="12.75">
      <c r="X159" s="136"/>
    </row>
    <row r="160" ht="12.75">
      <c r="X160" s="136"/>
    </row>
    <row r="161" ht="12.75">
      <c r="X161" s="136"/>
    </row>
    <row r="162" ht="12.75">
      <c r="X162" s="136"/>
    </row>
    <row r="163" ht="12.75">
      <c r="X163" s="136"/>
    </row>
    <row r="164" ht="12.75">
      <c r="X164" s="136"/>
    </row>
    <row r="165" ht="12.75">
      <c r="X165" s="136"/>
    </row>
    <row r="166" ht="12.75">
      <c r="X166" s="136"/>
    </row>
    <row r="167" ht="12.75">
      <c r="X167" s="136"/>
    </row>
    <row r="168" ht="12.75">
      <c r="X168" s="136"/>
    </row>
    <row r="169" ht="12.75">
      <c r="X169" s="136"/>
    </row>
    <row r="170" ht="12.75">
      <c r="X170" s="136"/>
    </row>
    <row r="171" ht="12.75">
      <c r="X171" s="136"/>
    </row>
    <row r="172" ht="12.75">
      <c r="X172" s="136"/>
    </row>
    <row r="173" ht="12.75">
      <c r="X173" s="136"/>
    </row>
    <row r="174" ht="12.75">
      <c r="X174" s="136"/>
    </row>
    <row r="175" ht="12.75">
      <c r="X175" s="136"/>
    </row>
    <row r="176" ht="12.75">
      <c r="X176" s="136"/>
    </row>
    <row r="177" ht="12.75">
      <c r="X177" s="136"/>
    </row>
    <row r="178" ht="12.75">
      <c r="X178" s="136"/>
    </row>
    <row r="179" ht="12.75">
      <c r="X179" s="136"/>
    </row>
    <row r="180" ht="12.75">
      <c r="X180" s="136"/>
    </row>
    <row r="181" ht="12.75">
      <c r="X181" s="136"/>
    </row>
    <row r="182" ht="12.75">
      <c r="X182" s="136"/>
    </row>
    <row r="183" ht="12.75">
      <c r="X183" s="136"/>
    </row>
    <row r="184" ht="12.75">
      <c r="X184" s="136"/>
    </row>
    <row r="185" ht="12.75">
      <c r="X185" s="136"/>
    </row>
    <row r="186" ht="12.75">
      <c r="X186" s="136"/>
    </row>
    <row r="187" ht="12.75">
      <c r="X187" s="136"/>
    </row>
    <row r="188" ht="12.75">
      <c r="X188" s="136"/>
    </row>
    <row r="189" ht="12.75">
      <c r="X189" s="136"/>
    </row>
    <row r="190" ht="12.75">
      <c r="X190" s="136"/>
    </row>
    <row r="191" ht="12.75">
      <c r="X191" s="136"/>
    </row>
    <row r="192" ht="12.75">
      <c r="X192" s="136"/>
    </row>
    <row r="193" ht="12.75">
      <c r="X193" s="136"/>
    </row>
    <row r="194" ht="12.75">
      <c r="X194" s="136"/>
    </row>
    <row r="195" ht="12.75">
      <c r="X195" s="136"/>
    </row>
    <row r="196" ht="12.75">
      <c r="X196" s="136"/>
    </row>
    <row r="197" ht="12.75">
      <c r="X197" s="136"/>
    </row>
    <row r="198" ht="12.75">
      <c r="X198" s="136"/>
    </row>
    <row r="199" ht="12.75">
      <c r="X199" s="136"/>
    </row>
    <row r="200" ht="12.75">
      <c r="X200" s="136"/>
    </row>
    <row r="201" ht="12.75">
      <c r="X201" s="136"/>
    </row>
    <row r="202" ht="12.75">
      <c r="X202" s="136"/>
    </row>
    <row r="203" ht="12.75">
      <c r="X203" s="136"/>
    </row>
    <row r="204" ht="12.75">
      <c r="X204" s="136"/>
    </row>
    <row r="205" ht="12.75">
      <c r="X205" s="136"/>
    </row>
    <row r="206" ht="12.75">
      <c r="X206" s="136"/>
    </row>
    <row r="207" ht="12.75">
      <c r="X207" s="136"/>
    </row>
    <row r="208" ht="12.75">
      <c r="X208" s="136"/>
    </row>
    <row r="209" ht="12.75">
      <c r="X209" s="136"/>
    </row>
    <row r="210" ht="12.75">
      <c r="X210" s="136"/>
    </row>
    <row r="211" ht="12.75">
      <c r="X211" s="136"/>
    </row>
    <row r="212" ht="12.75">
      <c r="X212" s="136"/>
    </row>
    <row r="213" ht="12.75">
      <c r="X213" s="136"/>
    </row>
    <row r="214" ht="12.75">
      <c r="X214" s="136"/>
    </row>
  </sheetData>
  <sheetProtection/>
  <hyperlinks>
    <hyperlink ref="B9" r:id="rId1" display="http://www.hmrc.gov.uk/rates/it.htm"/>
    <hyperlink ref="B24" location="IncomeTax!A1" display="Goto Income Tax Calculator"/>
    <hyperlink ref="B25" location="Mortgage!A1" display="Goto mortgage calculator"/>
    <hyperlink ref="B26" location="APR!A1" display="Goto "/>
    <hyperlink ref="B27" location="'Credit Card'!A1" display="Goto Credit Card Calculator"/>
    <hyperlink ref="B10" r:id="rId2" display="https://www.moneysavingexpert.com/banking/tax-rates/"/>
  </hyperlink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04"/>
  <sheetViews>
    <sheetView tabSelected="1" zoomScale="70" zoomScaleNormal="70" zoomScalePageLayoutView="0" workbookViewId="0" topLeftCell="A1">
      <selection activeCell="C31" sqref="C31"/>
    </sheetView>
  </sheetViews>
  <sheetFormatPr defaultColWidth="20.140625" defaultRowHeight="12.75"/>
  <cols>
    <col min="1" max="1" width="3.00390625" style="141" customWidth="1"/>
    <col min="2" max="16384" width="20.140625" style="141" customWidth="1"/>
  </cols>
  <sheetData>
    <row r="2" spans="2:8" ht="12.75">
      <c r="B2" s="140" t="s">
        <v>58</v>
      </c>
      <c r="C2" s="140" t="s">
        <v>60</v>
      </c>
      <c r="D2" s="140" t="s">
        <v>61</v>
      </c>
      <c r="E2" s="140" t="s">
        <v>62</v>
      </c>
      <c r="F2" s="140" t="s">
        <v>63</v>
      </c>
      <c r="G2" s="141" t="s">
        <v>66</v>
      </c>
      <c r="H2" s="141" t="s">
        <v>66</v>
      </c>
    </row>
    <row r="3" spans="2:5" s="144" customFormat="1" ht="9.75">
      <c r="B3" s="143" t="s">
        <v>59</v>
      </c>
      <c r="C3" s="143"/>
      <c r="D3" s="143" t="s">
        <v>64</v>
      </c>
      <c r="E3" s="143" t="s">
        <v>65</v>
      </c>
    </row>
    <row r="4" spans="2:8" ht="12.75">
      <c r="B4" s="146">
        <v>0</v>
      </c>
      <c r="C4" s="142">
        <v>0</v>
      </c>
      <c r="D4" s="142"/>
      <c r="E4" s="142"/>
      <c r="F4" s="142"/>
      <c r="G4" s="145">
        <f>SUM(C4:F4)</f>
        <v>0</v>
      </c>
      <c r="H4" s="145">
        <f>SUM(D4:G4)</f>
        <v>0</v>
      </c>
    </row>
    <row r="5" spans="2:8" ht="12.75">
      <c r="B5" s="146">
        <f aca="true" t="shared" si="0" ref="B5:B36">B4+2000</f>
        <v>2000</v>
      </c>
      <c r="C5" s="142">
        <v>0</v>
      </c>
      <c r="D5" s="142"/>
      <c r="E5" s="142"/>
      <c r="F5" s="142"/>
      <c r="G5" s="145">
        <f aca="true" t="shared" si="1" ref="G5:G68">SUM(C5:F5)</f>
        <v>0</v>
      </c>
      <c r="H5" s="147">
        <f>G5/B5</f>
        <v>0</v>
      </c>
    </row>
    <row r="6" spans="2:8" ht="12.75">
      <c r="B6" s="146">
        <f t="shared" si="0"/>
        <v>4000</v>
      </c>
      <c r="C6" s="142">
        <v>0</v>
      </c>
      <c r="D6" s="142"/>
      <c r="E6" s="142"/>
      <c r="F6" s="142"/>
      <c r="G6" s="145">
        <f t="shared" si="1"/>
        <v>0</v>
      </c>
      <c r="H6" s="147">
        <f aca="true" t="shared" si="2" ref="H6:H69">G6/B6</f>
        <v>0</v>
      </c>
    </row>
    <row r="7" spans="2:8" ht="12.75">
      <c r="B7" s="146">
        <f t="shared" si="0"/>
        <v>6000</v>
      </c>
      <c r="C7" s="142">
        <v>0</v>
      </c>
      <c r="D7" s="142"/>
      <c r="E7" s="142"/>
      <c r="F7" s="142"/>
      <c r="G7" s="145">
        <f t="shared" si="1"/>
        <v>0</v>
      </c>
      <c r="H7" s="147">
        <f t="shared" si="2"/>
        <v>0</v>
      </c>
    </row>
    <row r="8" spans="2:8" ht="12.75">
      <c r="B8" s="146">
        <f t="shared" si="0"/>
        <v>8000</v>
      </c>
      <c r="C8" s="142">
        <v>0</v>
      </c>
      <c r="D8" s="142"/>
      <c r="E8" s="142"/>
      <c r="F8" s="142"/>
      <c r="G8" s="145">
        <f t="shared" si="1"/>
        <v>0</v>
      </c>
      <c r="H8" s="147">
        <f t="shared" si="2"/>
        <v>0</v>
      </c>
    </row>
    <row r="9" spans="2:8" ht="12.75">
      <c r="B9" s="146">
        <f t="shared" si="0"/>
        <v>10000</v>
      </c>
      <c r="C9" s="142">
        <v>0</v>
      </c>
      <c r="D9" s="142"/>
      <c r="E9" s="142"/>
      <c r="F9" s="142"/>
      <c r="G9" s="145">
        <f t="shared" si="1"/>
        <v>0</v>
      </c>
      <c r="H9" s="147">
        <f t="shared" si="2"/>
        <v>0</v>
      </c>
    </row>
    <row r="10" spans="2:8" ht="12.75">
      <c r="B10" s="146">
        <f t="shared" si="0"/>
        <v>12000</v>
      </c>
      <c r="C10" s="142">
        <f>(B10-IncomeTax!W$4)*0.2</f>
        <v>30</v>
      </c>
      <c r="D10" s="142"/>
      <c r="E10" s="142"/>
      <c r="F10" s="142"/>
      <c r="G10" s="145">
        <f t="shared" si="1"/>
        <v>30</v>
      </c>
      <c r="H10" s="147">
        <f t="shared" si="2"/>
        <v>0.0025</v>
      </c>
    </row>
    <row r="11" spans="2:8" ht="12.75">
      <c r="B11" s="146">
        <f t="shared" si="0"/>
        <v>14000</v>
      </c>
      <c r="C11" s="142">
        <f>(B11-IncomeTax!W$4)*0.2</f>
        <v>430</v>
      </c>
      <c r="D11" s="142"/>
      <c r="E11" s="142"/>
      <c r="F11" s="142"/>
      <c r="G11" s="145">
        <f t="shared" si="1"/>
        <v>430</v>
      </c>
      <c r="H11" s="147">
        <f t="shared" si="2"/>
        <v>0.030714285714285715</v>
      </c>
    </row>
    <row r="12" spans="2:8" ht="12.75">
      <c r="B12" s="146">
        <f t="shared" si="0"/>
        <v>16000</v>
      </c>
      <c r="C12" s="142">
        <f>(B12-IncomeTax!W$4)*0.2</f>
        <v>830</v>
      </c>
      <c r="D12" s="142"/>
      <c r="E12" s="142"/>
      <c r="F12" s="142"/>
      <c r="G12" s="145">
        <f t="shared" si="1"/>
        <v>830</v>
      </c>
      <c r="H12" s="147">
        <f t="shared" si="2"/>
        <v>0.051875</v>
      </c>
    </row>
    <row r="13" spans="2:8" ht="12.75">
      <c r="B13" s="146">
        <f t="shared" si="0"/>
        <v>18000</v>
      </c>
      <c r="C13" s="142">
        <f>(B13-IncomeTax!W$4)*0.2</f>
        <v>1230</v>
      </c>
      <c r="D13" s="142"/>
      <c r="E13" s="142"/>
      <c r="F13" s="142"/>
      <c r="G13" s="145">
        <f t="shared" si="1"/>
        <v>1230</v>
      </c>
      <c r="H13" s="147">
        <f t="shared" si="2"/>
        <v>0.06833333333333333</v>
      </c>
    </row>
    <row r="14" spans="2:8" ht="12.75">
      <c r="B14" s="146">
        <f t="shared" si="0"/>
        <v>20000</v>
      </c>
      <c r="C14" s="142">
        <f>(B14-IncomeTax!W$4)*0.2</f>
        <v>1630</v>
      </c>
      <c r="D14" s="142"/>
      <c r="E14" s="142"/>
      <c r="F14" s="142"/>
      <c r="G14" s="145">
        <f t="shared" si="1"/>
        <v>1630</v>
      </c>
      <c r="H14" s="147">
        <f t="shared" si="2"/>
        <v>0.0815</v>
      </c>
    </row>
    <row r="15" spans="2:8" ht="12.75">
      <c r="B15" s="146">
        <f t="shared" si="0"/>
        <v>22000</v>
      </c>
      <c r="C15" s="142">
        <f>(B15-IncomeTax!W$4)*0.2</f>
        <v>2030</v>
      </c>
      <c r="D15" s="142"/>
      <c r="E15" s="142"/>
      <c r="F15" s="142"/>
      <c r="G15" s="145">
        <f t="shared" si="1"/>
        <v>2030</v>
      </c>
      <c r="H15" s="147">
        <f t="shared" si="2"/>
        <v>0.09227272727272727</v>
      </c>
    </row>
    <row r="16" spans="2:8" ht="12.75">
      <c r="B16" s="146">
        <f t="shared" si="0"/>
        <v>24000</v>
      </c>
      <c r="C16" s="142">
        <f>(B16-IncomeTax!W$4)*0.2</f>
        <v>2430</v>
      </c>
      <c r="D16" s="142"/>
      <c r="E16" s="142"/>
      <c r="F16" s="142"/>
      <c r="G16" s="145">
        <f t="shared" si="1"/>
        <v>2430</v>
      </c>
      <c r="H16" s="147">
        <f t="shared" si="2"/>
        <v>0.10125</v>
      </c>
    </row>
    <row r="17" spans="2:8" ht="12.75">
      <c r="B17" s="146">
        <f t="shared" si="0"/>
        <v>26000</v>
      </c>
      <c r="C17" s="142">
        <f>(B17-IncomeTax!W$4)*0.2</f>
        <v>2830</v>
      </c>
      <c r="D17" s="142"/>
      <c r="E17" s="142"/>
      <c r="F17" s="142"/>
      <c r="G17" s="145">
        <f t="shared" si="1"/>
        <v>2830</v>
      </c>
      <c r="H17" s="147">
        <f t="shared" si="2"/>
        <v>0.10884615384615384</v>
      </c>
    </row>
    <row r="18" spans="2:8" ht="12.75">
      <c r="B18" s="146">
        <f t="shared" si="0"/>
        <v>28000</v>
      </c>
      <c r="C18" s="142">
        <f>(B18-IncomeTax!W$4)*0.2</f>
        <v>3230</v>
      </c>
      <c r="D18" s="142"/>
      <c r="E18" s="142"/>
      <c r="F18" s="142"/>
      <c r="G18" s="145">
        <f t="shared" si="1"/>
        <v>3230</v>
      </c>
      <c r="H18" s="147">
        <f t="shared" si="2"/>
        <v>0.11535714285714285</v>
      </c>
    </row>
    <row r="19" spans="2:8" ht="12.75">
      <c r="B19" s="146">
        <f t="shared" si="0"/>
        <v>30000</v>
      </c>
      <c r="C19" s="142">
        <f>(B19-IncomeTax!W$4)*0.2</f>
        <v>3630</v>
      </c>
      <c r="D19" s="142"/>
      <c r="E19" s="142"/>
      <c r="F19" s="142"/>
      <c r="G19" s="145">
        <f t="shared" si="1"/>
        <v>3630</v>
      </c>
      <c r="H19" s="147">
        <f t="shared" si="2"/>
        <v>0.121</v>
      </c>
    </row>
    <row r="20" spans="2:8" ht="12.75">
      <c r="B20" s="146">
        <f t="shared" si="0"/>
        <v>32000</v>
      </c>
      <c r="C20" s="142">
        <f>(B20-IncomeTax!W$4)*0.2</f>
        <v>4030</v>
      </c>
      <c r="D20" s="142"/>
      <c r="E20" s="142"/>
      <c r="F20" s="142"/>
      <c r="G20" s="145">
        <f t="shared" si="1"/>
        <v>4030</v>
      </c>
      <c r="H20" s="147">
        <f t="shared" si="2"/>
        <v>0.1259375</v>
      </c>
    </row>
    <row r="21" spans="2:8" ht="12.75">
      <c r="B21" s="146">
        <f t="shared" si="0"/>
        <v>34000</v>
      </c>
      <c r="C21" s="142">
        <f>(B21-IncomeTax!W$4)*0.2</f>
        <v>4430</v>
      </c>
      <c r="D21" s="142"/>
      <c r="E21" s="142"/>
      <c r="F21" s="142"/>
      <c r="G21" s="145">
        <f t="shared" si="1"/>
        <v>4430</v>
      </c>
      <c r="H21" s="147">
        <f t="shared" si="2"/>
        <v>0.1302941176470588</v>
      </c>
    </row>
    <row r="22" spans="2:8" ht="12.75">
      <c r="B22" s="146">
        <f t="shared" si="0"/>
        <v>36000</v>
      </c>
      <c r="C22" s="142">
        <f>(B22-IncomeTax!W$4)*0.2</f>
        <v>4830</v>
      </c>
      <c r="D22" s="142"/>
      <c r="E22" s="142"/>
      <c r="F22" s="142"/>
      <c r="G22" s="145">
        <f t="shared" si="1"/>
        <v>4830</v>
      </c>
      <c r="H22" s="147">
        <f t="shared" si="2"/>
        <v>0.13416666666666666</v>
      </c>
    </row>
    <row r="23" spans="2:8" ht="12.75">
      <c r="B23" s="146">
        <f t="shared" si="0"/>
        <v>38000</v>
      </c>
      <c r="C23" s="142">
        <f>(B23-IncomeTax!W$4)*0.2</f>
        <v>5230</v>
      </c>
      <c r="D23" s="142"/>
      <c r="E23" s="142"/>
      <c r="F23" s="142"/>
      <c r="G23" s="145">
        <f t="shared" si="1"/>
        <v>5230</v>
      </c>
      <c r="H23" s="147">
        <f t="shared" si="2"/>
        <v>0.1376315789473684</v>
      </c>
    </row>
    <row r="24" spans="2:8" ht="12.75">
      <c r="B24" s="146">
        <f t="shared" si="0"/>
        <v>40000</v>
      </c>
      <c r="C24" s="142">
        <f>(B24-IncomeTax!W$4)*0.2</f>
        <v>5630</v>
      </c>
      <c r="D24" s="142"/>
      <c r="E24" s="142"/>
      <c r="F24" s="142"/>
      <c r="G24" s="145">
        <f t="shared" si="1"/>
        <v>5630</v>
      </c>
      <c r="H24" s="147">
        <f t="shared" si="2"/>
        <v>0.14075</v>
      </c>
    </row>
    <row r="25" spans="2:8" ht="12.75">
      <c r="B25" s="146">
        <f t="shared" si="0"/>
        <v>42000</v>
      </c>
      <c r="C25" s="142">
        <f>(B25-IncomeTax!W$4)*0.2</f>
        <v>6030</v>
      </c>
      <c r="D25" s="142"/>
      <c r="E25" s="142"/>
      <c r="F25" s="142"/>
      <c r="G25" s="145">
        <f t="shared" si="1"/>
        <v>6030</v>
      </c>
      <c r="H25" s="147">
        <f t="shared" si="2"/>
        <v>0.14357142857142857</v>
      </c>
    </row>
    <row r="26" spans="2:8" ht="12.75">
      <c r="B26" s="146">
        <f t="shared" si="0"/>
        <v>44000</v>
      </c>
      <c r="C26" s="142">
        <f>(B26-IncomeTax!W$4)*0.2</f>
        <v>6430</v>
      </c>
      <c r="D26" s="142"/>
      <c r="E26" s="142"/>
      <c r="F26" s="142"/>
      <c r="G26" s="145">
        <f t="shared" si="1"/>
        <v>6430</v>
      </c>
      <c r="H26" s="147">
        <f t="shared" si="2"/>
        <v>0.14613636363636365</v>
      </c>
    </row>
    <row r="27" spans="2:8" ht="12.75">
      <c r="B27" s="146">
        <f t="shared" si="0"/>
        <v>46000</v>
      </c>
      <c r="C27" s="142">
        <f>(B27-IncomeTax!W$4)*0.2</f>
        <v>6830</v>
      </c>
      <c r="D27" s="142"/>
      <c r="E27" s="142"/>
      <c r="F27" s="142"/>
      <c r="G27" s="145">
        <f t="shared" si="1"/>
        <v>6830</v>
      </c>
      <c r="H27" s="147">
        <f t="shared" si="2"/>
        <v>0.14847826086956523</v>
      </c>
    </row>
    <row r="28" spans="2:8" ht="12.75">
      <c r="B28" s="146">
        <f t="shared" si="0"/>
        <v>48000</v>
      </c>
      <c r="C28" s="142">
        <f>(B28-IncomeTax!W$4)*0.2</f>
        <v>7230</v>
      </c>
      <c r="D28" s="142">
        <f>(B28-IncomeTax!W$5)*0.2</f>
        <v>330</v>
      </c>
      <c r="E28" s="142"/>
      <c r="F28" s="142"/>
      <c r="G28" s="145">
        <f t="shared" si="1"/>
        <v>7560</v>
      </c>
      <c r="H28" s="147">
        <f t="shared" si="2"/>
        <v>0.1575</v>
      </c>
    </row>
    <row r="29" spans="2:8" ht="12.75">
      <c r="B29" s="146">
        <f t="shared" si="0"/>
        <v>50000</v>
      </c>
      <c r="C29" s="142">
        <f>(B29-IncomeTax!W$4)*0.2</f>
        <v>7630</v>
      </c>
      <c r="D29" s="142">
        <f>(B29-IncomeTax!W$5)*0.2</f>
        <v>730</v>
      </c>
      <c r="E29" s="142"/>
      <c r="F29" s="142"/>
      <c r="G29" s="145">
        <f t="shared" si="1"/>
        <v>8360</v>
      </c>
      <c r="H29" s="147">
        <f t="shared" si="2"/>
        <v>0.1672</v>
      </c>
    </row>
    <row r="30" spans="2:8" ht="12.75">
      <c r="B30" s="146">
        <f t="shared" si="0"/>
        <v>52000</v>
      </c>
      <c r="C30" s="142">
        <f>(B30-IncomeTax!W$4)*0.2</f>
        <v>8030</v>
      </c>
      <c r="D30" s="142">
        <f>(B30-IncomeTax!W$5)*0.2</f>
        <v>1130</v>
      </c>
      <c r="E30" s="142"/>
      <c r="F30" s="142"/>
      <c r="G30" s="145">
        <f t="shared" si="1"/>
        <v>9160</v>
      </c>
      <c r="H30" s="147">
        <f t="shared" si="2"/>
        <v>0.17615384615384616</v>
      </c>
    </row>
    <row r="31" spans="2:8" ht="12.75">
      <c r="B31" s="146">
        <f t="shared" si="0"/>
        <v>54000</v>
      </c>
      <c r="C31" s="142">
        <f>(B31-IncomeTax!W$4)*0.2</f>
        <v>8430</v>
      </c>
      <c r="D31" s="142">
        <f>(B31-IncomeTax!W$5)*0.2</f>
        <v>1530</v>
      </c>
      <c r="E31" s="142"/>
      <c r="F31" s="142"/>
      <c r="G31" s="145">
        <f t="shared" si="1"/>
        <v>9960</v>
      </c>
      <c r="H31" s="147">
        <f t="shared" si="2"/>
        <v>0.18444444444444444</v>
      </c>
    </row>
    <row r="32" spans="2:8" ht="12.75">
      <c r="B32" s="146">
        <f t="shared" si="0"/>
        <v>56000</v>
      </c>
      <c r="C32" s="142">
        <f>(B32-IncomeTax!W$4)*0.2</f>
        <v>8830</v>
      </c>
      <c r="D32" s="142">
        <f>(B32-IncomeTax!W$5)*0.2</f>
        <v>1930</v>
      </c>
      <c r="E32" s="142"/>
      <c r="F32" s="142"/>
      <c r="G32" s="145">
        <f t="shared" si="1"/>
        <v>10760</v>
      </c>
      <c r="H32" s="147">
        <f t="shared" si="2"/>
        <v>0.19214285714285714</v>
      </c>
    </row>
    <row r="33" spans="2:8" ht="12.75">
      <c r="B33" s="146">
        <f t="shared" si="0"/>
        <v>58000</v>
      </c>
      <c r="C33" s="142">
        <f>(B33-IncomeTax!W$4)*0.2</f>
        <v>9230</v>
      </c>
      <c r="D33" s="142">
        <f>(B33-IncomeTax!W$5)*0.2</f>
        <v>2330</v>
      </c>
      <c r="E33" s="142"/>
      <c r="F33" s="142"/>
      <c r="G33" s="145">
        <f t="shared" si="1"/>
        <v>11560</v>
      </c>
      <c r="H33" s="147">
        <f t="shared" si="2"/>
        <v>0.1993103448275862</v>
      </c>
    </row>
    <row r="34" spans="2:8" ht="12.75">
      <c r="B34" s="146">
        <f t="shared" si="0"/>
        <v>60000</v>
      </c>
      <c r="C34" s="142">
        <f>(B34-IncomeTax!W$4)*0.2</f>
        <v>9630</v>
      </c>
      <c r="D34" s="142">
        <f>(B34-IncomeTax!W$5)*0.2</f>
        <v>2730</v>
      </c>
      <c r="E34" s="142"/>
      <c r="F34" s="142"/>
      <c r="G34" s="145">
        <f t="shared" si="1"/>
        <v>12360</v>
      </c>
      <c r="H34" s="147">
        <f t="shared" si="2"/>
        <v>0.206</v>
      </c>
    </row>
    <row r="35" spans="2:8" ht="12.75">
      <c r="B35" s="146">
        <f t="shared" si="0"/>
        <v>62000</v>
      </c>
      <c r="C35" s="142">
        <f>(B35-IncomeTax!W$4)*0.2</f>
        <v>10030</v>
      </c>
      <c r="D35" s="142">
        <f>(B35-IncomeTax!W$5)*0.2</f>
        <v>3130</v>
      </c>
      <c r="E35" s="142"/>
      <c r="F35" s="142"/>
      <c r="G35" s="145">
        <f t="shared" si="1"/>
        <v>13160</v>
      </c>
      <c r="H35" s="147">
        <f t="shared" si="2"/>
        <v>0.21225806451612902</v>
      </c>
    </row>
    <row r="36" spans="2:8" ht="12.75">
      <c r="B36" s="146">
        <f t="shared" si="0"/>
        <v>64000</v>
      </c>
      <c r="C36" s="142">
        <f>(B36-IncomeTax!W$4)*0.2</f>
        <v>10430</v>
      </c>
      <c r="D36" s="142">
        <f>(B36-IncomeTax!W$5)*0.2</f>
        <v>3530</v>
      </c>
      <c r="E36" s="142"/>
      <c r="F36" s="142"/>
      <c r="G36" s="145">
        <f t="shared" si="1"/>
        <v>13960</v>
      </c>
      <c r="H36" s="147">
        <f t="shared" si="2"/>
        <v>0.218125</v>
      </c>
    </row>
    <row r="37" spans="2:8" ht="12.75">
      <c r="B37" s="146">
        <f aca="true" t="shared" si="3" ref="B37:B68">B36+2000</f>
        <v>66000</v>
      </c>
      <c r="C37" s="142">
        <f>(B37-IncomeTax!W$4)*0.2</f>
        <v>10830</v>
      </c>
      <c r="D37" s="142">
        <f>(B37-IncomeTax!W$5)*0.2</f>
        <v>3930</v>
      </c>
      <c r="E37" s="142"/>
      <c r="F37" s="142"/>
      <c r="G37" s="145">
        <f t="shared" si="1"/>
        <v>14760</v>
      </c>
      <c r="H37" s="147">
        <f t="shared" si="2"/>
        <v>0.22363636363636363</v>
      </c>
    </row>
    <row r="38" spans="2:8" ht="12.75">
      <c r="B38" s="146">
        <f t="shared" si="3"/>
        <v>68000</v>
      </c>
      <c r="C38" s="142">
        <f>(B38-IncomeTax!W$4)*0.2</f>
        <v>11230</v>
      </c>
      <c r="D38" s="142">
        <f>(B38-IncomeTax!W$5)*0.2</f>
        <v>4330</v>
      </c>
      <c r="E38" s="142"/>
      <c r="F38" s="142"/>
      <c r="G38" s="145">
        <f t="shared" si="1"/>
        <v>15560</v>
      </c>
      <c r="H38" s="147">
        <f t="shared" si="2"/>
        <v>0.2288235294117647</v>
      </c>
    </row>
    <row r="39" spans="2:8" ht="12.75">
      <c r="B39" s="146">
        <f t="shared" si="3"/>
        <v>70000</v>
      </c>
      <c r="C39" s="142">
        <f>(B39-IncomeTax!W$4)*0.2</f>
        <v>11630</v>
      </c>
      <c r="D39" s="142">
        <f>(B39-IncomeTax!W$5)*0.2</f>
        <v>4730</v>
      </c>
      <c r="E39" s="142"/>
      <c r="F39" s="142"/>
      <c r="G39" s="145">
        <f t="shared" si="1"/>
        <v>16360</v>
      </c>
      <c r="H39" s="147">
        <f t="shared" si="2"/>
        <v>0.2337142857142857</v>
      </c>
    </row>
    <row r="40" spans="2:8" ht="12.75">
      <c r="B40" s="146">
        <f t="shared" si="3"/>
        <v>72000</v>
      </c>
      <c r="C40" s="142">
        <f>(B40-IncomeTax!W$4)*0.2</f>
        <v>12030</v>
      </c>
      <c r="D40" s="142">
        <f>(B40-IncomeTax!W$5)*0.2</f>
        <v>5130</v>
      </c>
      <c r="E40" s="142"/>
      <c r="F40" s="142"/>
      <c r="G40" s="145">
        <f t="shared" si="1"/>
        <v>17160</v>
      </c>
      <c r="H40" s="147">
        <f t="shared" si="2"/>
        <v>0.23833333333333334</v>
      </c>
    </row>
    <row r="41" spans="2:8" ht="12.75">
      <c r="B41" s="146">
        <f t="shared" si="3"/>
        <v>74000</v>
      </c>
      <c r="C41" s="142">
        <f>(B41-IncomeTax!W$4)*0.2</f>
        <v>12430</v>
      </c>
      <c r="D41" s="142">
        <f>(B41-IncomeTax!W$5)*0.2</f>
        <v>5530</v>
      </c>
      <c r="E41" s="142"/>
      <c r="F41" s="142"/>
      <c r="G41" s="145">
        <f t="shared" si="1"/>
        <v>17960</v>
      </c>
      <c r="H41" s="147">
        <f t="shared" si="2"/>
        <v>0.2427027027027027</v>
      </c>
    </row>
    <row r="42" spans="2:8" ht="12.75">
      <c r="B42" s="146">
        <f t="shared" si="3"/>
        <v>76000</v>
      </c>
      <c r="C42" s="142">
        <f>(B42-IncomeTax!W$4)*0.2</f>
        <v>12830</v>
      </c>
      <c r="D42" s="142">
        <f>(B42-IncomeTax!W$5)*0.2</f>
        <v>5930</v>
      </c>
      <c r="E42" s="142"/>
      <c r="F42" s="142"/>
      <c r="G42" s="145">
        <f t="shared" si="1"/>
        <v>18760</v>
      </c>
      <c r="H42" s="147">
        <f t="shared" si="2"/>
        <v>0.2468421052631579</v>
      </c>
    </row>
    <row r="43" spans="2:8" ht="12.75">
      <c r="B43" s="146">
        <f t="shared" si="3"/>
        <v>78000</v>
      </c>
      <c r="C43" s="142">
        <f>(B43-IncomeTax!W$4)*0.2</f>
        <v>13230</v>
      </c>
      <c r="D43" s="142">
        <f>(B43-IncomeTax!W$5)*0.2</f>
        <v>6330</v>
      </c>
      <c r="E43" s="142"/>
      <c r="F43" s="142"/>
      <c r="G43" s="145">
        <f t="shared" si="1"/>
        <v>19560</v>
      </c>
      <c r="H43" s="147">
        <f t="shared" si="2"/>
        <v>0.25076923076923074</v>
      </c>
    </row>
    <row r="44" spans="2:8" ht="12.75">
      <c r="B44" s="146">
        <f t="shared" si="3"/>
        <v>80000</v>
      </c>
      <c r="C44" s="142">
        <f>(B44-IncomeTax!W$4)*0.2</f>
        <v>13630</v>
      </c>
      <c r="D44" s="142">
        <f>(B44-IncomeTax!W$5)*0.2</f>
        <v>6730</v>
      </c>
      <c r="E44" s="142"/>
      <c r="F44" s="142"/>
      <c r="G44" s="145">
        <f t="shared" si="1"/>
        <v>20360</v>
      </c>
      <c r="H44" s="147">
        <f t="shared" si="2"/>
        <v>0.2545</v>
      </c>
    </row>
    <row r="45" spans="2:8" ht="12.75">
      <c r="B45" s="146">
        <f t="shared" si="3"/>
        <v>82000</v>
      </c>
      <c r="C45" s="142">
        <f>(B45-IncomeTax!W$4)*0.2</f>
        <v>14030</v>
      </c>
      <c r="D45" s="142">
        <f>(B45-IncomeTax!W$5)*0.2</f>
        <v>7130</v>
      </c>
      <c r="E45" s="142"/>
      <c r="F45" s="142"/>
      <c r="G45" s="145">
        <f t="shared" si="1"/>
        <v>21160</v>
      </c>
      <c r="H45" s="147">
        <f t="shared" si="2"/>
        <v>0.2580487804878049</v>
      </c>
    </row>
    <row r="46" spans="2:8" ht="12.75">
      <c r="B46" s="146">
        <f t="shared" si="3"/>
        <v>84000</v>
      </c>
      <c r="C46" s="142">
        <f>(B46-IncomeTax!W$4)*0.2</f>
        <v>14430</v>
      </c>
      <c r="D46" s="142">
        <f>(B46-IncomeTax!W$5)*0.2</f>
        <v>7530</v>
      </c>
      <c r="E46" s="142"/>
      <c r="F46" s="142"/>
      <c r="G46" s="145">
        <f t="shared" si="1"/>
        <v>21960</v>
      </c>
      <c r="H46" s="147">
        <f t="shared" si="2"/>
        <v>0.26142857142857145</v>
      </c>
    </row>
    <row r="47" spans="2:8" ht="12.75">
      <c r="B47" s="146">
        <f t="shared" si="3"/>
        <v>86000</v>
      </c>
      <c r="C47" s="142">
        <f>(B47-IncomeTax!W$4)*0.2</f>
        <v>14830</v>
      </c>
      <c r="D47" s="142">
        <f>(B47-IncomeTax!W$5)*0.2</f>
        <v>7930</v>
      </c>
      <c r="E47" s="142"/>
      <c r="F47" s="142"/>
      <c r="G47" s="145">
        <f t="shared" si="1"/>
        <v>22760</v>
      </c>
      <c r="H47" s="147">
        <f t="shared" si="2"/>
        <v>0.26465116279069767</v>
      </c>
    </row>
    <row r="48" spans="2:8" ht="12.75">
      <c r="B48" s="146">
        <f t="shared" si="3"/>
        <v>88000</v>
      </c>
      <c r="C48" s="142">
        <f>(B48-IncomeTax!W$4)*0.2</f>
        <v>15230</v>
      </c>
      <c r="D48" s="142">
        <f>(B48-IncomeTax!W$5)*0.2</f>
        <v>8330</v>
      </c>
      <c r="E48" s="142"/>
      <c r="F48" s="142"/>
      <c r="G48" s="145">
        <f t="shared" si="1"/>
        <v>23560</v>
      </c>
      <c r="H48" s="147">
        <f t="shared" si="2"/>
        <v>0.2677272727272727</v>
      </c>
    </row>
    <row r="49" spans="2:8" ht="12.75">
      <c r="B49" s="146">
        <f t="shared" si="3"/>
        <v>90000</v>
      </c>
      <c r="C49" s="142">
        <f>(B49-IncomeTax!W$4)*0.2</f>
        <v>15630</v>
      </c>
      <c r="D49" s="142">
        <f>(B49-IncomeTax!W$5)*0.2</f>
        <v>8730</v>
      </c>
      <c r="E49" s="142"/>
      <c r="F49" s="142"/>
      <c r="G49" s="145">
        <f t="shared" si="1"/>
        <v>24360</v>
      </c>
      <c r="H49" s="147">
        <f t="shared" si="2"/>
        <v>0.27066666666666667</v>
      </c>
    </row>
    <row r="50" spans="2:8" ht="12.75">
      <c r="B50" s="146">
        <f t="shared" si="3"/>
        <v>92000</v>
      </c>
      <c r="C50" s="142">
        <f>(B50-IncomeTax!W$4)*0.2</f>
        <v>16030</v>
      </c>
      <c r="D50" s="142">
        <f>(B50-IncomeTax!W$5)*0.2</f>
        <v>9130</v>
      </c>
      <c r="E50" s="142"/>
      <c r="F50" s="142"/>
      <c r="G50" s="145">
        <f t="shared" si="1"/>
        <v>25160</v>
      </c>
      <c r="H50" s="147">
        <f t="shared" si="2"/>
        <v>0.2734782608695652</v>
      </c>
    </row>
    <row r="51" spans="2:8" ht="12.75">
      <c r="B51" s="146">
        <f t="shared" si="3"/>
        <v>94000</v>
      </c>
      <c r="C51" s="142">
        <f>(B51-IncomeTax!W$4)*0.2</f>
        <v>16430</v>
      </c>
      <c r="D51" s="142">
        <f>(B51-IncomeTax!W$5)*0.2</f>
        <v>9530</v>
      </c>
      <c r="E51" s="142"/>
      <c r="F51" s="142"/>
      <c r="G51" s="145">
        <f t="shared" si="1"/>
        <v>25960</v>
      </c>
      <c r="H51" s="147">
        <f t="shared" si="2"/>
        <v>0.27617021276595743</v>
      </c>
    </row>
    <row r="52" spans="2:8" ht="12.75">
      <c r="B52" s="146">
        <f t="shared" si="3"/>
        <v>96000</v>
      </c>
      <c r="C52" s="142">
        <f>(B52-IncomeTax!W$4)*0.2</f>
        <v>16830</v>
      </c>
      <c r="D52" s="142">
        <f>(B52-IncomeTax!W$5)*0.2</f>
        <v>9930</v>
      </c>
      <c r="E52" s="142"/>
      <c r="F52" s="142"/>
      <c r="G52" s="145">
        <f t="shared" si="1"/>
        <v>26760</v>
      </c>
      <c r="H52" s="147">
        <f t="shared" si="2"/>
        <v>0.27875</v>
      </c>
    </row>
    <row r="53" spans="2:8" ht="12.75">
      <c r="B53" s="146">
        <f t="shared" si="3"/>
        <v>98000</v>
      </c>
      <c r="C53" s="142">
        <f>(B53-IncomeTax!W$4)*0.2</f>
        <v>17230</v>
      </c>
      <c r="D53" s="142">
        <f>(B53-IncomeTax!W$5)*0.2</f>
        <v>10330</v>
      </c>
      <c r="E53" s="142"/>
      <c r="F53" s="142"/>
      <c r="G53" s="145">
        <f t="shared" si="1"/>
        <v>27560</v>
      </c>
      <c r="H53" s="147">
        <f t="shared" si="2"/>
        <v>0.28122448979591835</v>
      </c>
    </row>
    <row r="54" spans="2:8" ht="12.75">
      <c r="B54" s="146">
        <f t="shared" si="3"/>
        <v>100000</v>
      </c>
      <c r="C54" s="142">
        <f>(B54-IncomeTax!W$4)*0.2</f>
        <v>17630</v>
      </c>
      <c r="D54" s="142">
        <f>(B54-IncomeTax!W$5)*0.2</f>
        <v>10730</v>
      </c>
      <c r="E54" s="142"/>
      <c r="F54" s="142"/>
      <c r="G54" s="145">
        <f t="shared" si="1"/>
        <v>28360</v>
      </c>
      <c r="H54" s="147">
        <f t="shared" si="2"/>
        <v>0.2836</v>
      </c>
    </row>
    <row r="55" spans="2:8" ht="12.75">
      <c r="B55" s="146">
        <f t="shared" si="3"/>
        <v>102000</v>
      </c>
      <c r="C55" s="142">
        <f>(B55-IncomeTax!W$4)*0.2</f>
        <v>18030</v>
      </c>
      <c r="D55" s="142">
        <f>(B55-IncomeTax!W$5)*0.2</f>
        <v>11130</v>
      </c>
      <c r="E55" s="142"/>
      <c r="F55" s="142">
        <f aca="true" t="shared" si="4" ref="F55:F86">MIN(0.2*(B55-B$54)/2,11850*0.2)</f>
        <v>200</v>
      </c>
      <c r="G55" s="145">
        <f t="shared" si="1"/>
        <v>29360</v>
      </c>
      <c r="H55" s="147">
        <f t="shared" si="2"/>
        <v>0.28784313725490196</v>
      </c>
    </row>
    <row r="56" spans="2:8" ht="12.75">
      <c r="B56" s="146">
        <f t="shared" si="3"/>
        <v>104000</v>
      </c>
      <c r="C56" s="142">
        <f>(B56-IncomeTax!W$4)*0.2</f>
        <v>18430</v>
      </c>
      <c r="D56" s="142">
        <f>(B56-IncomeTax!W$5)*0.2</f>
        <v>11530</v>
      </c>
      <c r="E56" s="142"/>
      <c r="F56" s="142">
        <f t="shared" si="4"/>
        <v>400</v>
      </c>
      <c r="G56" s="145">
        <f t="shared" si="1"/>
        <v>30360</v>
      </c>
      <c r="H56" s="147">
        <f t="shared" si="2"/>
        <v>0.2919230769230769</v>
      </c>
    </row>
    <row r="57" spans="2:8" ht="12.75">
      <c r="B57" s="146">
        <f t="shared" si="3"/>
        <v>106000</v>
      </c>
      <c r="C57" s="142">
        <f>(B57-IncomeTax!W$4)*0.2</f>
        <v>18830</v>
      </c>
      <c r="D57" s="142">
        <f>(B57-IncomeTax!W$5)*0.2</f>
        <v>11930</v>
      </c>
      <c r="E57" s="142"/>
      <c r="F57" s="142">
        <f t="shared" si="4"/>
        <v>600</v>
      </c>
      <c r="G57" s="145">
        <f t="shared" si="1"/>
        <v>31360</v>
      </c>
      <c r="H57" s="147">
        <f t="shared" si="2"/>
        <v>0.2958490566037736</v>
      </c>
    </row>
    <row r="58" spans="2:8" ht="12.75">
      <c r="B58" s="146">
        <f t="shared" si="3"/>
        <v>108000</v>
      </c>
      <c r="C58" s="142">
        <f>(B58-IncomeTax!W$4)*0.2</f>
        <v>19230</v>
      </c>
      <c r="D58" s="142">
        <f>(B58-IncomeTax!W$5)*0.2</f>
        <v>12330</v>
      </c>
      <c r="E58" s="142"/>
      <c r="F58" s="142">
        <f t="shared" si="4"/>
        <v>800</v>
      </c>
      <c r="G58" s="145">
        <f t="shared" si="1"/>
        <v>32360</v>
      </c>
      <c r="H58" s="147">
        <f t="shared" si="2"/>
        <v>0.29962962962962963</v>
      </c>
    </row>
    <row r="59" spans="2:8" ht="12.75">
      <c r="B59" s="146">
        <f t="shared" si="3"/>
        <v>110000</v>
      </c>
      <c r="C59" s="142">
        <f>(B59-IncomeTax!W$4)*0.2</f>
        <v>19630</v>
      </c>
      <c r="D59" s="142">
        <f>(B59-IncomeTax!W$5)*0.2</f>
        <v>12730</v>
      </c>
      <c r="E59" s="142"/>
      <c r="F59" s="142">
        <f t="shared" si="4"/>
        <v>1000</v>
      </c>
      <c r="G59" s="145">
        <f t="shared" si="1"/>
        <v>33360</v>
      </c>
      <c r="H59" s="147">
        <f t="shared" si="2"/>
        <v>0.30327272727272725</v>
      </c>
    </row>
    <row r="60" spans="2:8" ht="12.75">
      <c r="B60" s="146">
        <f t="shared" si="3"/>
        <v>112000</v>
      </c>
      <c r="C60" s="142">
        <f>(B60-IncomeTax!W$4)*0.2</f>
        <v>20030</v>
      </c>
      <c r="D60" s="142">
        <f>(B60-IncomeTax!W$5)*0.2</f>
        <v>13130</v>
      </c>
      <c r="E60" s="142"/>
      <c r="F60" s="142">
        <f t="shared" si="4"/>
        <v>1200</v>
      </c>
      <c r="G60" s="145">
        <f t="shared" si="1"/>
        <v>34360</v>
      </c>
      <c r="H60" s="147">
        <f t="shared" si="2"/>
        <v>0.3067857142857143</v>
      </c>
    </row>
    <row r="61" spans="2:8" ht="12.75">
      <c r="B61" s="146">
        <f t="shared" si="3"/>
        <v>114000</v>
      </c>
      <c r="C61" s="142">
        <f>(B61-IncomeTax!W$4)*0.2</f>
        <v>20430</v>
      </c>
      <c r="D61" s="142">
        <f>(B61-IncomeTax!W$5)*0.2</f>
        <v>13530</v>
      </c>
      <c r="E61" s="142"/>
      <c r="F61" s="142">
        <f t="shared" si="4"/>
        <v>1400</v>
      </c>
      <c r="G61" s="145">
        <f t="shared" si="1"/>
        <v>35360</v>
      </c>
      <c r="H61" s="147">
        <f t="shared" si="2"/>
        <v>0.3101754385964912</v>
      </c>
    </row>
    <row r="62" spans="2:8" ht="12.75">
      <c r="B62" s="146">
        <f t="shared" si="3"/>
        <v>116000</v>
      </c>
      <c r="C62" s="142">
        <f>(B62-IncomeTax!W$4)*0.2</f>
        <v>20830</v>
      </c>
      <c r="D62" s="142">
        <f>(B62-IncomeTax!W$5)*0.2</f>
        <v>13930</v>
      </c>
      <c r="E62" s="142"/>
      <c r="F62" s="142">
        <f t="shared" si="4"/>
        <v>1600</v>
      </c>
      <c r="G62" s="145">
        <f t="shared" si="1"/>
        <v>36360</v>
      </c>
      <c r="H62" s="147">
        <f t="shared" si="2"/>
        <v>0.31344827586206897</v>
      </c>
    </row>
    <row r="63" spans="2:8" ht="12.75">
      <c r="B63" s="146">
        <f t="shared" si="3"/>
        <v>118000</v>
      </c>
      <c r="C63" s="142">
        <f>(B63-IncomeTax!W$4)*0.2</f>
        <v>21230</v>
      </c>
      <c r="D63" s="142">
        <f>(B63-IncomeTax!W$5)*0.2</f>
        <v>14330</v>
      </c>
      <c r="E63" s="142"/>
      <c r="F63" s="142">
        <f t="shared" si="4"/>
        <v>1800</v>
      </c>
      <c r="G63" s="145">
        <f t="shared" si="1"/>
        <v>37360</v>
      </c>
      <c r="H63" s="147">
        <f t="shared" si="2"/>
        <v>0.31661016949152543</v>
      </c>
    </row>
    <row r="64" spans="2:8" ht="12.75">
      <c r="B64" s="146">
        <f t="shared" si="3"/>
        <v>120000</v>
      </c>
      <c r="C64" s="142">
        <f>(B64-IncomeTax!W$4)*0.2</f>
        <v>21630</v>
      </c>
      <c r="D64" s="142">
        <f>(B64-IncomeTax!W$5)*0.2</f>
        <v>14730</v>
      </c>
      <c r="E64" s="142"/>
      <c r="F64" s="142">
        <f t="shared" si="4"/>
        <v>2000</v>
      </c>
      <c r="G64" s="145">
        <f t="shared" si="1"/>
        <v>38360</v>
      </c>
      <c r="H64" s="147">
        <f t="shared" si="2"/>
        <v>0.31966666666666665</v>
      </c>
    </row>
    <row r="65" spans="2:8" ht="12.75">
      <c r="B65" s="146">
        <f t="shared" si="3"/>
        <v>122000</v>
      </c>
      <c r="C65" s="142">
        <f>(B65-IncomeTax!W$4)*0.2</f>
        <v>22030</v>
      </c>
      <c r="D65" s="142">
        <f>(B65-IncomeTax!W$5)*0.2</f>
        <v>15130</v>
      </c>
      <c r="E65" s="142"/>
      <c r="F65" s="142">
        <f t="shared" si="4"/>
        <v>2200</v>
      </c>
      <c r="G65" s="145">
        <f t="shared" si="1"/>
        <v>39360</v>
      </c>
      <c r="H65" s="147">
        <f t="shared" si="2"/>
        <v>0.3226229508196721</v>
      </c>
    </row>
    <row r="66" spans="2:8" ht="12.75">
      <c r="B66" s="146">
        <f t="shared" si="3"/>
        <v>124000</v>
      </c>
      <c r="C66" s="142">
        <f>(B66-IncomeTax!W$4)*0.2</f>
        <v>22430</v>
      </c>
      <c r="D66" s="142">
        <f>(B66-IncomeTax!W$5)*0.2</f>
        <v>15530</v>
      </c>
      <c r="E66" s="142"/>
      <c r="F66" s="142">
        <f t="shared" si="4"/>
        <v>2370</v>
      </c>
      <c r="G66" s="145">
        <f t="shared" si="1"/>
        <v>40330</v>
      </c>
      <c r="H66" s="147">
        <f t="shared" si="2"/>
        <v>0.325241935483871</v>
      </c>
    </row>
    <row r="67" spans="2:8" ht="12.75">
      <c r="B67" s="146">
        <f t="shared" si="3"/>
        <v>126000</v>
      </c>
      <c r="C67" s="142">
        <f>(B67-IncomeTax!W$4)*0.2</f>
        <v>22830</v>
      </c>
      <c r="D67" s="142">
        <f>(B67-IncomeTax!W$5)*0.2</f>
        <v>15930</v>
      </c>
      <c r="E67" s="142"/>
      <c r="F67" s="142">
        <f t="shared" si="4"/>
        <v>2370</v>
      </c>
      <c r="G67" s="145">
        <f t="shared" si="1"/>
        <v>41130</v>
      </c>
      <c r="H67" s="147">
        <f t="shared" si="2"/>
        <v>0.3264285714285714</v>
      </c>
    </row>
    <row r="68" spans="2:8" ht="12.75">
      <c r="B68" s="146">
        <f t="shared" si="3"/>
        <v>128000</v>
      </c>
      <c r="C68" s="142">
        <f>(B68-IncomeTax!W$4)*0.2</f>
        <v>23230</v>
      </c>
      <c r="D68" s="142">
        <f>(B68-IncomeTax!W$5)*0.2</f>
        <v>16330</v>
      </c>
      <c r="E68" s="142"/>
      <c r="F68" s="142">
        <f t="shared" si="4"/>
        <v>2370</v>
      </c>
      <c r="G68" s="145">
        <f t="shared" si="1"/>
        <v>41930</v>
      </c>
      <c r="H68" s="147">
        <f t="shared" si="2"/>
        <v>0.327578125</v>
      </c>
    </row>
    <row r="69" spans="2:8" ht="12.75">
      <c r="B69" s="146">
        <f aca="true" t="shared" si="5" ref="B69:B104">B68+2000</f>
        <v>130000</v>
      </c>
      <c r="C69" s="142">
        <f>(B69-IncomeTax!W$4)*0.2</f>
        <v>23630</v>
      </c>
      <c r="D69" s="142">
        <f>(B69-IncomeTax!W$5)*0.2</f>
        <v>16730</v>
      </c>
      <c r="E69" s="142"/>
      <c r="F69" s="142">
        <f t="shared" si="4"/>
        <v>2370</v>
      </c>
      <c r="G69" s="145">
        <f aca="true" t="shared" si="6" ref="G69:G104">SUM(C69:F69)</f>
        <v>42730</v>
      </c>
      <c r="H69" s="147">
        <f t="shared" si="2"/>
        <v>0.3286923076923077</v>
      </c>
    </row>
    <row r="70" spans="2:8" ht="12.75">
      <c r="B70" s="146">
        <f t="shared" si="5"/>
        <v>132000</v>
      </c>
      <c r="C70" s="142">
        <f>(B70-IncomeTax!W$4)*0.2</f>
        <v>24030</v>
      </c>
      <c r="D70" s="142">
        <f>(B70-IncomeTax!W$5)*0.2</f>
        <v>17130</v>
      </c>
      <c r="E70" s="142"/>
      <c r="F70" s="142">
        <f t="shared" si="4"/>
        <v>2370</v>
      </c>
      <c r="G70" s="145">
        <f t="shared" si="6"/>
        <v>43530</v>
      </c>
      <c r="H70" s="147">
        <f aca="true" t="shared" si="7" ref="H70:H104">G70/B70</f>
        <v>0.3297727272727273</v>
      </c>
    </row>
    <row r="71" spans="2:8" ht="12.75">
      <c r="B71" s="146">
        <f t="shared" si="5"/>
        <v>134000</v>
      </c>
      <c r="C71" s="142">
        <f>(B71-IncomeTax!W$4)*0.2</f>
        <v>24430</v>
      </c>
      <c r="D71" s="142">
        <f>(B71-IncomeTax!W$5)*0.2</f>
        <v>17530</v>
      </c>
      <c r="E71" s="142"/>
      <c r="F71" s="142">
        <f t="shared" si="4"/>
        <v>2370</v>
      </c>
      <c r="G71" s="145">
        <f t="shared" si="6"/>
        <v>44330</v>
      </c>
      <c r="H71" s="147">
        <f t="shared" si="7"/>
        <v>0.3308208955223881</v>
      </c>
    </row>
    <row r="72" spans="2:8" ht="12.75">
      <c r="B72" s="146">
        <f t="shared" si="5"/>
        <v>136000</v>
      </c>
      <c r="C72" s="142">
        <f>(B72-IncomeTax!W$4)*0.2</f>
        <v>24830</v>
      </c>
      <c r="D72" s="142">
        <f>(B72-IncomeTax!W$5)*0.2</f>
        <v>17930</v>
      </c>
      <c r="E72" s="142"/>
      <c r="F72" s="142">
        <f t="shared" si="4"/>
        <v>2370</v>
      </c>
      <c r="G72" s="145">
        <f t="shared" si="6"/>
        <v>45130</v>
      </c>
      <c r="H72" s="147">
        <f t="shared" si="7"/>
        <v>0.33183823529411766</v>
      </c>
    </row>
    <row r="73" spans="2:8" ht="12.75">
      <c r="B73" s="146">
        <f t="shared" si="5"/>
        <v>138000</v>
      </c>
      <c r="C73" s="142">
        <f>(B73-IncomeTax!W$4)*0.2</f>
        <v>25230</v>
      </c>
      <c r="D73" s="142">
        <f>(B73-IncomeTax!W$5)*0.2</f>
        <v>18330</v>
      </c>
      <c r="E73" s="142"/>
      <c r="F73" s="142">
        <f t="shared" si="4"/>
        <v>2370</v>
      </c>
      <c r="G73" s="145">
        <f t="shared" si="6"/>
        <v>45930</v>
      </c>
      <c r="H73" s="147">
        <f t="shared" si="7"/>
        <v>0.3328260869565217</v>
      </c>
    </row>
    <row r="74" spans="2:8" ht="12.75">
      <c r="B74" s="146">
        <f t="shared" si="5"/>
        <v>140000</v>
      </c>
      <c r="C74" s="142">
        <f>(B74-IncomeTax!W$4)*0.2</f>
        <v>25630</v>
      </c>
      <c r="D74" s="142">
        <f>(B74-IncomeTax!W$5)*0.2</f>
        <v>18730</v>
      </c>
      <c r="E74" s="142"/>
      <c r="F74" s="142">
        <f t="shared" si="4"/>
        <v>2370</v>
      </c>
      <c r="G74" s="145">
        <f t="shared" si="6"/>
        <v>46730</v>
      </c>
      <c r="H74" s="147">
        <f t="shared" si="7"/>
        <v>0.3337857142857143</v>
      </c>
    </row>
    <row r="75" spans="2:8" ht="12.75">
      <c r="B75" s="146">
        <f t="shared" si="5"/>
        <v>142000</v>
      </c>
      <c r="C75" s="142">
        <f>(B75-IncomeTax!W$4)*0.2</f>
        <v>26030</v>
      </c>
      <c r="D75" s="142">
        <f>(B75-IncomeTax!W$5)*0.2</f>
        <v>19130</v>
      </c>
      <c r="E75" s="142"/>
      <c r="F75" s="142">
        <f t="shared" si="4"/>
        <v>2370</v>
      </c>
      <c r="G75" s="145">
        <f t="shared" si="6"/>
        <v>47530</v>
      </c>
      <c r="H75" s="147">
        <f t="shared" si="7"/>
        <v>0.3347183098591549</v>
      </c>
    </row>
    <row r="76" spans="2:8" ht="12.75">
      <c r="B76" s="146">
        <f t="shared" si="5"/>
        <v>144000</v>
      </c>
      <c r="C76" s="142">
        <f>(B76-IncomeTax!W$4)*0.2</f>
        <v>26430</v>
      </c>
      <c r="D76" s="142">
        <f>(B76-IncomeTax!W$5)*0.2</f>
        <v>19530</v>
      </c>
      <c r="E76" s="142"/>
      <c r="F76" s="142">
        <f t="shared" si="4"/>
        <v>2370</v>
      </c>
      <c r="G76" s="145">
        <f t="shared" si="6"/>
        <v>48330</v>
      </c>
      <c r="H76" s="147">
        <f t="shared" si="7"/>
        <v>0.335625</v>
      </c>
    </row>
    <row r="77" spans="2:8" ht="12.75">
      <c r="B77" s="146">
        <f t="shared" si="5"/>
        <v>146000</v>
      </c>
      <c r="C77" s="142">
        <f>(B77-IncomeTax!W$4)*0.2</f>
        <v>26830</v>
      </c>
      <c r="D77" s="142">
        <f>(B77-IncomeTax!W$5)*0.2</f>
        <v>19930</v>
      </c>
      <c r="E77" s="142"/>
      <c r="F77" s="142">
        <f t="shared" si="4"/>
        <v>2370</v>
      </c>
      <c r="G77" s="145">
        <f t="shared" si="6"/>
        <v>49130</v>
      </c>
      <c r="H77" s="147">
        <f t="shared" si="7"/>
        <v>0.33650684931506847</v>
      </c>
    </row>
    <row r="78" spans="2:8" ht="12.75">
      <c r="B78" s="146">
        <f t="shared" si="5"/>
        <v>148000</v>
      </c>
      <c r="C78" s="142">
        <f>(B78-IncomeTax!W$4)*0.2</f>
        <v>27230</v>
      </c>
      <c r="D78" s="142">
        <f>(B78-IncomeTax!W$5)*0.2</f>
        <v>20330</v>
      </c>
      <c r="E78" s="142"/>
      <c r="F78" s="142">
        <f t="shared" si="4"/>
        <v>2370</v>
      </c>
      <c r="G78" s="145">
        <f t="shared" si="6"/>
        <v>49930</v>
      </c>
      <c r="H78" s="147">
        <f t="shared" si="7"/>
        <v>0.3373648648648649</v>
      </c>
    </row>
    <row r="79" spans="2:8" ht="12.75">
      <c r="B79" s="146">
        <f t="shared" si="5"/>
        <v>150000</v>
      </c>
      <c r="C79" s="142">
        <f>(B79-IncomeTax!W$4)*0.2</f>
        <v>27630</v>
      </c>
      <c r="D79" s="142">
        <f>(B79-IncomeTax!W$5)*0.2</f>
        <v>20730</v>
      </c>
      <c r="E79" s="142"/>
      <c r="F79" s="142">
        <f t="shared" si="4"/>
        <v>2370</v>
      </c>
      <c r="G79" s="145">
        <f t="shared" si="6"/>
        <v>50730</v>
      </c>
      <c r="H79" s="147">
        <f t="shared" si="7"/>
        <v>0.3382</v>
      </c>
    </row>
    <row r="80" spans="2:8" ht="12.75">
      <c r="B80" s="146">
        <f t="shared" si="5"/>
        <v>152000</v>
      </c>
      <c r="C80" s="142">
        <f>(B80-IncomeTax!W$4)*0.2</f>
        <v>28030</v>
      </c>
      <c r="D80" s="142">
        <f>(B80-IncomeTax!W$5)*0.2</f>
        <v>21130</v>
      </c>
      <c r="E80" s="142">
        <f>(B80-IncomeTax!W$6)*0.05</f>
        <v>100</v>
      </c>
      <c r="F80" s="142">
        <f t="shared" si="4"/>
        <v>2370</v>
      </c>
      <c r="G80" s="145">
        <f t="shared" si="6"/>
        <v>51630</v>
      </c>
      <c r="H80" s="147">
        <f t="shared" si="7"/>
        <v>0.33967105263157893</v>
      </c>
    </row>
    <row r="81" spans="2:8" ht="12.75">
      <c r="B81" s="146">
        <f t="shared" si="5"/>
        <v>154000</v>
      </c>
      <c r="C81" s="142">
        <f>(B81-IncomeTax!W$4)*0.2</f>
        <v>28430</v>
      </c>
      <c r="D81" s="142">
        <f>(B81-IncomeTax!W$5)*0.2</f>
        <v>21530</v>
      </c>
      <c r="E81" s="142">
        <f>(B81-IncomeTax!W$6)*0.05</f>
        <v>200</v>
      </c>
      <c r="F81" s="142">
        <f t="shared" si="4"/>
        <v>2370</v>
      </c>
      <c r="G81" s="145">
        <f t="shared" si="6"/>
        <v>52530</v>
      </c>
      <c r="H81" s="147">
        <f t="shared" si="7"/>
        <v>0.34110389610389613</v>
      </c>
    </row>
    <row r="82" spans="2:8" ht="12.75">
      <c r="B82" s="146">
        <f t="shared" si="5"/>
        <v>156000</v>
      </c>
      <c r="C82" s="142">
        <f>(B82-IncomeTax!W$4)*0.2</f>
        <v>28830</v>
      </c>
      <c r="D82" s="142">
        <f>(B82-IncomeTax!W$5)*0.2</f>
        <v>21930</v>
      </c>
      <c r="E82" s="142">
        <f>(B82-IncomeTax!W$6)*0.05</f>
        <v>300</v>
      </c>
      <c r="F82" s="142">
        <f t="shared" si="4"/>
        <v>2370</v>
      </c>
      <c r="G82" s="145">
        <f t="shared" si="6"/>
        <v>53430</v>
      </c>
      <c r="H82" s="147">
        <f t="shared" si="7"/>
        <v>0.3425</v>
      </c>
    </row>
    <row r="83" spans="2:8" ht="12.75">
      <c r="B83" s="146">
        <f t="shared" si="5"/>
        <v>158000</v>
      </c>
      <c r="C83" s="142">
        <f>(B83-IncomeTax!W$4)*0.2</f>
        <v>29230</v>
      </c>
      <c r="D83" s="142">
        <f>(B83-IncomeTax!W$5)*0.2</f>
        <v>22330</v>
      </c>
      <c r="E83" s="142">
        <f>(B83-IncomeTax!W$6)*0.05</f>
        <v>400</v>
      </c>
      <c r="F83" s="142">
        <f t="shared" si="4"/>
        <v>2370</v>
      </c>
      <c r="G83" s="145">
        <f t="shared" si="6"/>
        <v>54330</v>
      </c>
      <c r="H83" s="147">
        <f t="shared" si="7"/>
        <v>0.3438607594936709</v>
      </c>
    </row>
    <row r="84" spans="2:8" ht="12.75">
      <c r="B84" s="146">
        <f t="shared" si="5"/>
        <v>160000</v>
      </c>
      <c r="C84" s="142">
        <f>(B84-IncomeTax!W$4)*0.2</f>
        <v>29630</v>
      </c>
      <c r="D84" s="142">
        <f>(B84-IncomeTax!W$5)*0.2</f>
        <v>22730</v>
      </c>
      <c r="E84" s="142">
        <f>(B84-IncomeTax!W$6)*0.05</f>
        <v>500</v>
      </c>
      <c r="F84" s="142">
        <f t="shared" si="4"/>
        <v>2370</v>
      </c>
      <c r="G84" s="145">
        <f t="shared" si="6"/>
        <v>55230</v>
      </c>
      <c r="H84" s="147">
        <f t="shared" si="7"/>
        <v>0.3451875</v>
      </c>
    </row>
    <row r="85" spans="2:8" ht="12.75">
      <c r="B85" s="146">
        <f t="shared" si="5"/>
        <v>162000</v>
      </c>
      <c r="C85" s="142">
        <f>(B85-IncomeTax!W$4)*0.2</f>
        <v>30030</v>
      </c>
      <c r="D85" s="142">
        <f>(B85-IncomeTax!W$5)*0.2</f>
        <v>23130</v>
      </c>
      <c r="E85" s="142">
        <f>(B85-IncomeTax!W$6)*0.05</f>
        <v>600</v>
      </c>
      <c r="F85" s="142">
        <f t="shared" si="4"/>
        <v>2370</v>
      </c>
      <c r="G85" s="145">
        <f t="shared" si="6"/>
        <v>56130</v>
      </c>
      <c r="H85" s="147">
        <f t="shared" si="7"/>
        <v>0.3464814814814815</v>
      </c>
    </row>
    <row r="86" spans="2:8" ht="12.75">
      <c r="B86" s="146">
        <f t="shared" si="5"/>
        <v>164000</v>
      </c>
      <c r="C86" s="142">
        <f>(B86-IncomeTax!W$4)*0.2</f>
        <v>30430</v>
      </c>
      <c r="D86" s="142">
        <f>(B86-IncomeTax!W$5)*0.2</f>
        <v>23530</v>
      </c>
      <c r="E86" s="142">
        <f>(B86-IncomeTax!W$6)*0.05</f>
        <v>700</v>
      </c>
      <c r="F86" s="142">
        <f t="shared" si="4"/>
        <v>2370</v>
      </c>
      <c r="G86" s="145">
        <f t="shared" si="6"/>
        <v>57030</v>
      </c>
      <c r="H86" s="147">
        <f t="shared" si="7"/>
        <v>0.34774390243902437</v>
      </c>
    </row>
    <row r="87" spans="2:8" ht="12.75">
      <c r="B87" s="146">
        <f t="shared" si="5"/>
        <v>166000</v>
      </c>
      <c r="C87" s="142">
        <f>(B87-IncomeTax!W$4)*0.2</f>
        <v>30830</v>
      </c>
      <c r="D87" s="142">
        <f>(B87-IncomeTax!W$5)*0.2</f>
        <v>23930</v>
      </c>
      <c r="E87" s="142">
        <f>(B87-IncomeTax!W$6)*0.05</f>
        <v>800</v>
      </c>
      <c r="F87" s="142">
        <f aca="true" t="shared" si="8" ref="F87:F104">MIN(0.2*(B87-B$54)/2,11850*0.2)</f>
        <v>2370</v>
      </c>
      <c r="G87" s="145">
        <f t="shared" si="6"/>
        <v>57930</v>
      </c>
      <c r="H87" s="147">
        <f t="shared" si="7"/>
        <v>0.34897590361445785</v>
      </c>
    </row>
    <row r="88" spans="2:8" ht="12.75">
      <c r="B88" s="146">
        <f t="shared" si="5"/>
        <v>168000</v>
      </c>
      <c r="C88" s="142">
        <f>(B88-IncomeTax!W$4)*0.2</f>
        <v>31230</v>
      </c>
      <c r="D88" s="142">
        <f>(B88-IncomeTax!W$5)*0.2</f>
        <v>24330</v>
      </c>
      <c r="E88" s="142">
        <f>(B88-IncomeTax!W$6)*0.05</f>
        <v>900</v>
      </c>
      <c r="F88" s="142">
        <f t="shared" si="8"/>
        <v>2370</v>
      </c>
      <c r="G88" s="145">
        <f t="shared" si="6"/>
        <v>58830</v>
      </c>
      <c r="H88" s="147">
        <f t="shared" si="7"/>
        <v>0.35017857142857145</v>
      </c>
    </row>
    <row r="89" spans="2:8" ht="12.75">
      <c r="B89" s="146">
        <f t="shared" si="5"/>
        <v>170000</v>
      </c>
      <c r="C89" s="142">
        <f>(B89-IncomeTax!W$4)*0.2</f>
        <v>31630</v>
      </c>
      <c r="D89" s="142">
        <f>(B89-IncomeTax!W$5)*0.2</f>
        <v>24730</v>
      </c>
      <c r="E89" s="142">
        <f>(B89-IncomeTax!W$6)*0.05</f>
        <v>1000</v>
      </c>
      <c r="F89" s="142">
        <f t="shared" si="8"/>
        <v>2370</v>
      </c>
      <c r="G89" s="145">
        <f t="shared" si="6"/>
        <v>59730</v>
      </c>
      <c r="H89" s="147">
        <f t="shared" si="7"/>
        <v>0.3513529411764706</v>
      </c>
    </row>
    <row r="90" spans="2:8" ht="12.75">
      <c r="B90" s="146">
        <f t="shared" si="5"/>
        <v>172000</v>
      </c>
      <c r="C90" s="142">
        <f>(B90-IncomeTax!W$4)*0.2</f>
        <v>32030</v>
      </c>
      <c r="D90" s="142">
        <f>(B90-IncomeTax!W$5)*0.2</f>
        <v>25130</v>
      </c>
      <c r="E90" s="142">
        <f>(B90-IncomeTax!W$6)*0.05</f>
        <v>1100</v>
      </c>
      <c r="F90" s="142">
        <f t="shared" si="8"/>
        <v>2370</v>
      </c>
      <c r="G90" s="145">
        <f t="shared" si="6"/>
        <v>60630</v>
      </c>
      <c r="H90" s="147">
        <f t="shared" si="7"/>
        <v>0.3525</v>
      </c>
    </row>
    <row r="91" spans="2:8" ht="12.75">
      <c r="B91" s="146">
        <f t="shared" si="5"/>
        <v>174000</v>
      </c>
      <c r="C91" s="142">
        <f>(B91-IncomeTax!W$4)*0.2</f>
        <v>32430</v>
      </c>
      <c r="D91" s="142">
        <f>(B91-IncomeTax!W$5)*0.2</f>
        <v>25530</v>
      </c>
      <c r="E91" s="142">
        <f>(B91-IncomeTax!W$6)*0.05</f>
        <v>1200</v>
      </c>
      <c r="F91" s="142">
        <f t="shared" si="8"/>
        <v>2370</v>
      </c>
      <c r="G91" s="145">
        <f t="shared" si="6"/>
        <v>61530</v>
      </c>
      <c r="H91" s="147">
        <f t="shared" si="7"/>
        <v>0.3536206896551724</v>
      </c>
    </row>
    <row r="92" spans="2:8" ht="12.75">
      <c r="B92" s="146">
        <f t="shared" si="5"/>
        <v>176000</v>
      </c>
      <c r="C92" s="142">
        <f>(B92-IncomeTax!W$4)*0.2</f>
        <v>32830</v>
      </c>
      <c r="D92" s="142">
        <f>(B92-IncomeTax!W$5)*0.2</f>
        <v>25930</v>
      </c>
      <c r="E92" s="142">
        <f>(B92-IncomeTax!W$6)*0.05</f>
        <v>1300</v>
      </c>
      <c r="F92" s="142">
        <f t="shared" si="8"/>
        <v>2370</v>
      </c>
      <c r="G92" s="145">
        <f t="shared" si="6"/>
        <v>62430</v>
      </c>
      <c r="H92" s="147">
        <f t="shared" si="7"/>
        <v>0.3547159090909091</v>
      </c>
    </row>
    <row r="93" spans="2:8" ht="12.75">
      <c r="B93" s="146">
        <f t="shared" si="5"/>
        <v>178000</v>
      </c>
      <c r="C93" s="142">
        <f>(B93-IncomeTax!W$4)*0.2</f>
        <v>33230</v>
      </c>
      <c r="D93" s="142">
        <f>(B93-IncomeTax!W$5)*0.2</f>
        <v>26330</v>
      </c>
      <c r="E93" s="142">
        <f>(B93-IncomeTax!W$6)*0.05</f>
        <v>1400</v>
      </c>
      <c r="F93" s="142">
        <f t="shared" si="8"/>
        <v>2370</v>
      </c>
      <c r="G93" s="145">
        <f t="shared" si="6"/>
        <v>63330</v>
      </c>
      <c r="H93" s="147">
        <f t="shared" si="7"/>
        <v>0.3557865168539326</v>
      </c>
    </row>
    <row r="94" spans="2:8" ht="12.75">
      <c r="B94" s="146">
        <f t="shared" si="5"/>
        <v>180000</v>
      </c>
      <c r="C94" s="142">
        <f>(B94-IncomeTax!W$4)*0.2</f>
        <v>33630</v>
      </c>
      <c r="D94" s="142">
        <f>(B94-IncomeTax!W$5)*0.2</f>
        <v>26730</v>
      </c>
      <c r="E94" s="142">
        <f>(B94-IncomeTax!W$6)*0.05</f>
        <v>1500</v>
      </c>
      <c r="F94" s="142">
        <f t="shared" si="8"/>
        <v>2370</v>
      </c>
      <c r="G94" s="145">
        <f t="shared" si="6"/>
        <v>64230</v>
      </c>
      <c r="H94" s="147">
        <f t="shared" si="7"/>
        <v>0.35683333333333334</v>
      </c>
    </row>
    <row r="95" spans="2:8" ht="12.75">
      <c r="B95" s="146">
        <f t="shared" si="5"/>
        <v>182000</v>
      </c>
      <c r="C95" s="142">
        <f>(B95-IncomeTax!W$4)*0.2</f>
        <v>34030</v>
      </c>
      <c r="D95" s="142">
        <f>(B95-IncomeTax!W$5)*0.2</f>
        <v>27130</v>
      </c>
      <c r="E95" s="142">
        <f>(B95-IncomeTax!W$6)*0.05</f>
        <v>1600</v>
      </c>
      <c r="F95" s="142">
        <f t="shared" si="8"/>
        <v>2370</v>
      </c>
      <c r="G95" s="145">
        <f t="shared" si="6"/>
        <v>65130</v>
      </c>
      <c r="H95" s="147">
        <f t="shared" si="7"/>
        <v>0.3578571428571429</v>
      </c>
    </row>
    <row r="96" spans="2:8" ht="12.75">
      <c r="B96" s="146">
        <f t="shared" si="5"/>
        <v>184000</v>
      </c>
      <c r="C96" s="142">
        <f>(B96-IncomeTax!W$4)*0.2</f>
        <v>34430</v>
      </c>
      <c r="D96" s="142">
        <f>(B96-IncomeTax!W$5)*0.2</f>
        <v>27530</v>
      </c>
      <c r="E96" s="142">
        <f>(B96-IncomeTax!W$6)*0.05</f>
        <v>1700</v>
      </c>
      <c r="F96" s="142">
        <f t="shared" si="8"/>
        <v>2370</v>
      </c>
      <c r="G96" s="145">
        <f t="shared" si="6"/>
        <v>66030</v>
      </c>
      <c r="H96" s="147">
        <f t="shared" si="7"/>
        <v>0.35885869565217393</v>
      </c>
    </row>
    <row r="97" spans="2:8" ht="12.75">
      <c r="B97" s="146">
        <f t="shared" si="5"/>
        <v>186000</v>
      </c>
      <c r="C97" s="142">
        <f>(B97-IncomeTax!W$4)*0.2</f>
        <v>34830</v>
      </c>
      <c r="D97" s="142">
        <f>(B97-IncomeTax!W$5)*0.2</f>
        <v>27930</v>
      </c>
      <c r="E97" s="142">
        <f>(B97-IncomeTax!W$6)*0.05</f>
        <v>1800</v>
      </c>
      <c r="F97" s="142">
        <f t="shared" si="8"/>
        <v>2370</v>
      </c>
      <c r="G97" s="145">
        <f t="shared" si="6"/>
        <v>66930</v>
      </c>
      <c r="H97" s="147">
        <f t="shared" si="7"/>
        <v>0.3598387096774194</v>
      </c>
    </row>
    <row r="98" spans="2:8" ht="12.75">
      <c r="B98" s="146">
        <f t="shared" si="5"/>
        <v>188000</v>
      </c>
      <c r="C98" s="142">
        <f>(B98-IncomeTax!W$4)*0.2</f>
        <v>35230</v>
      </c>
      <c r="D98" s="142">
        <f>(B98-IncomeTax!W$5)*0.2</f>
        <v>28330</v>
      </c>
      <c r="E98" s="142">
        <f>(B98-IncomeTax!W$6)*0.05</f>
        <v>1900</v>
      </c>
      <c r="F98" s="142">
        <f t="shared" si="8"/>
        <v>2370</v>
      </c>
      <c r="G98" s="145">
        <f t="shared" si="6"/>
        <v>67830</v>
      </c>
      <c r="H98" s="147">
        <f t="shared" si="7"/>
        <v>0.36079787234042554</v>
      </c>
    </row>
    <row r="99" spans="2:8" ht="12.75">
      <c r="B99" s="146">
        <f t="shared" si="5"/>
        <v>190000</v>
      </c>
      <c r="C99" s="142">
        <f>(B99-IncomeTax!W$4)*0.2</f>
        <v>35630</v>
      </c>
      <c r="D99" s="142">
        <f>(B99-IncomeTax!W$5)*0.2</f>
        <v>28730</v>
      </c>
      <c r="E99" s="142">
        <f>(B99-IncomeTax!W$6)*0.05</f>
        <v>2000</v>
      </c>
      <c r="F99" s="142">
        <f t="shared" si="8"/>
        <v>2370</v>
      </c>
      <c r="G99" s="145">
        <f t="shared" si="6"/>
        <v>68730</v>
      </c>
      <c r="H99" s="147">
        <f t="shared" si="7"/>
        <v>0.36173684210526313</v>
      </c>
    </row>
    <row r="100" spans="2:8" ht="12.75">
      <c r="B100" s="146">
        <f t="shared" si="5"/>
        <v>192000</v>
      </c>
      <c r="C100" s="142">
        <f>(B100-IncomeTax!W$4)*0.2</f>
        <v>36030</v>
      </c>
      <c r="D100" s="142">
        <f>(B100-IncomeTax!W$5)*0.2</f>
        <v>29130</v>
      </c>
      <c r="E100" s="142">
        <f>(B100-IncomeTax!W$6)*0.05</f>
        <v>2100</v>
      </c>
      <c r="F100" s="142">
        <f t="shared" si="8"/>
        <v>2370</v>
      </c>
      <c r="G100" s="145">
        <f t="shared" si="6"/>
        <v>69630</v>
      </c>
      <c r="H100" s="147">
        <f t="shared" si="7"/>
        <v>0.36265625</v>
      </c>
    </row>
    <row r="101" spans="2:8" ht="12.75">
      <c r="B101" s="146">
        <f t="shared" si="5"/>
        <v>194000</v>
      </c>
      <c r="C101" s="142">
        <f>(B101-IncomeTax!W$4)*0.2</f>
        <v>36430</v>
      </c>
      <c r="D101" s="142">
        <f>(B101-IncomeTax!W$5)*0.2</f>
        <v>29530</v>
      </c>
      <c r="E101" s="142">
        <f>(B101-IncomeTax!W$6)*0.05</f>
        <v>2200</v>
      </c>
      <c r="F101" s="142">
        <f t="shared" si="8"/>
        <v>2370</v>
      </c>
      <c r="G101" s="145">
        <f t="shared" si="6"/>
        <v>70530</v>
      </c>
      <c r="H101" s="147">
        <f t="shared" si="7"/>
        <v>0.36355670103092785</v>
      </c>
    </row>
    <row r="102" spans="2:8" ht="12.75">
      <c r="B102" s="146">
        <f t="shared" si="5"/>
        <v>196000</v>
      </c>
      <c r="C102" s="142">
        <f>(B102-IncomeTax!W$4)*0.2</f>
        <v>36830</v>
      </c>
      <c r="D102" s="142">
        <f>(B102-IncomeTax!W$5)*0.2</f>
        <v>29930</v>
      </c>
      <c r="E102" s="142">
        <f>(B102-IncomeTax!W$6)*0.05</f>
        <v>2300</v>
      </c>
      <c r="F102" s="142">
        <f t="shared" si="8"/>
        <v>2370</v>
      </c>
      <c r="G102" s="145">
        <f t="shared" si="6"/>
        <v>71430</v>
      </c>
      <c r="H102" s="147">
        <f t="shared" si="7"/>
        <v>0.3644387755102041</v>
      </c>
    </row>
    <row r="103" spans="2:8" ht="12.75">
      <c r="B103" s="146">
        <f t="shared" si="5"/>
        <v>198000</v>
      </c>
      <c r="C103" s="142">
        <f>(B103-IncomeTax!W$4)*0.2</f>
        <v>37230</v>
      </c>
      <c r="D103" s="142">
        <f>(B103-IncomeTax!W$5)*0.2</f>
        <v>30330</v>
      </c>
      <c r="E103" s="142">
        <f>(B103-IncomeTax!W$6)*0.05</f>
        <v>2400</v>
      </c>
      <c r="F103" s="142">
        <f t="shared" si="8"/>
        <v>2370</v>
      </c>
      <c r="G103" s="145">
        <f t="shared" si="6"/>
        <v>72330</v>
      </c>
      <c r="H103" s="147">
        <f t="shared" si="7"/>
        <v>0.3653030303030303</v>
      </c>
    </row>
    <row r="104" spans="2:8" ht="12.75">
      <c r="B104" s="146">
        <f t="shared" si="5"/>
        <v>200000</v>
      </c>
      <c r="C104" s="142">
        <f>(B104-IncomeTax!W$4)*0.2</f>
        <v>37630</v>
      </c>
      <c r="D104" s="142">
        <f>(B104-IncomeTax!W$5)*0.2</f>
        <v>30730</v>
      </c>
      <c r="E104" s="142">
        <f>(B104-IncomeTax!W$6)*0.05</f>
        <v>2500</v>
      </c>
      <c r="F104" s="142">
        <f t="shared" si="8"/>
        <v>2370</v>
      </c>
      <c r="G104" s="145">
        <f t="shared" si="6"/>
        <v>73230</v>
      </c>
      <c r="H104" s="147">
        <f t="shared" si="7"/>
        <v>0.36615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Wymondham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colmangr.staff</dc:creator>
  <cp:keywords/>
  <dc:description/>
  <cp:lastModifiedBy>Graham Colman</cp:lastModifiedBy>
  <dcterms:created xsi:type="dcterms:W3CDTF">2009-03-03T10:25:53Z</dcterms:created>
  <dcterms:modified xsi:type="dcterms:W3CDTF">2019-02-24T19:44:44Z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